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თავფურცელი" sheetId="1" r:id="rId1"/>
    <sheet name="დემონტაჟი" sheetId="4" r:id="rId2"/>
    <sheet name="სამშენებლო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K40" i="4" l="1"/>
  <c r="G40" i="4"/>
  <c r="Q33" i="5"/>
  <c r="K33" i="5"/>
  <c r="I33" i="5"/>
  <c r="G33" i="5"/>
  <c r="K80" i="5"/>
  <c r="I80" i="5"/>
  <c r="G80" i="5"/>
  <c r="L80" i="5" l="1"/>
  <c r="L33" i="5"/>
  <c r="J84" i="5"/>
  <c r="K82" i="5"/>
  <c r="K83" i="5"/>
  <c r="I82" i="5"/>
  <c r="I83" i="5"/>
  <c r="G82" i="5"/>
  <c r="G83" i="5"/>
  <c r="K81" i="5"/>
  <c r="I81" i="5"/>
  <c r="G81" i="5"/>
  <c r="K72" i="5"/>
  <c r="K73" i="5"/>
  <c r="K74" i="5"/>
  <c r="K75" i="5"/>
  <c r="K76" i="5"/>
  <c r="K77" i="5"/>
  <c r="K78" i="5"/>
  <c r="I72" i="5"/>
  <c r="I73" i="5"/>
  <c r="I74" i="5"/>
  <c r="I75" i="5"/>
  <c r="I76" i="5"/>
  <c r="I77" i="5"/>
  <c r="I78" i="5"/>
  <c r="G72" i="5"/>
  <c r="G73" i="5"/>
  <c r="L73" i="5" s="1"/>
  <c r="G74" i="5"/>
  <c r="G75" i="5"/>
  <c r="G76" i="5"/>
  <c r="G77" i="5"/>
  <c r="G78" i="5"/>
  <c r="L78" i="5" s="1"/>
  <c r="K71" i="5"/>
  <c r="I71" i="5"/>
  <c r="G71" i="5"/>
  <c r="L81" i="5" l="1"/>
  <c r="L75" i="5"/>
  <c r="L71" i="5"/>
  <c r="L72" i="5"/>
  <c r="L83" i="5"/>
  <c r="L82" i="5"/>
  <c r="L77" i="5"/>
  <c r="L76" i="5"/>
  <c r="L74" i="5"/>
  <c r="K65" i="5" l="1"/>
  <c r="K66" i="5"/>
  <c r="K67" i="5"/>
  <c r="K68" i="5"/>
  <c r="K69" i="5"/>
  <c r="I65" i="5"/>
  <c r="I66" i="5"/>
  <c r="I67" i="5"/>
  <c r="I68" i="5"/>
  <c r="I69" i="5"/>
  <c r="G65" i="5"/>
  <c r="L65" i="5" s="1"/>
  <c r="G66" i="5"/>
  <c r="G67" i="5"/>
  <c r="G68" i="5"/>
  <c r="G69" i="5"/>
  <c r="K64" i="5"/>
  <c r="I64" i="5"/>
  <c r="G64" i="5"/>
  <c r="E61" i="5"/>
  <c r="I56" i="5"/>
  <c r="H84" i="5"/>
  <c r="E51" i="5"/>
  <c r="G52" i="5"/>
  <c r="G53" i="5"/>
  <c r="G54" i="5"/>
  <c r="G55" i="5"/>
  <c r="G56" i="5"/>
  <c r="G57" i="5"/>
  <c r="G58" i="5"/>
  <c r="G59" i="5"/>
  <c r="G60" i="5"/>
  <c r="G61" i="5"/>
  <c r="G62" i="5"/>
  <c r="I52" i="5"/>
  <c r="I53" i="5"/>
  <c r="I54" i="5"/>
  <c r="I55" i="5"/>
  <c r="I57" i="5"/>
  <c r="I58" i="5"/>
  <c r="I59" i="5"/>
  <c r="I60" i="5"/>
  <c r="L60" i="5" s="1"/>
  <c r="I61" i="5"/>
  <c r="I62" i="5"/>
  <c r="K50" i="5"/>
  <c r="K51" i="5"/>
  <c r="K52" i="5"/>
  <c r="K53" i="5"/>
  <c r="L53" i="5" s="1"/>
  <c r="K54" i="5"/>
  <c r="K55" i="5"/>
  <c r="K56" i="5"/>
  <c r="K57" i="5"/>
  <c r="K58" i="5"/>
  <c r="K59" i="5"/>
  <c r="K60" i="5"/>
  <c r="K61" i="5"/>
  <c r="K62" i="5"/>
  <c r="I50" i="5"/>
  <c r="I51" i="5"/>
  <c r="G51" i="5"/>
  <c r="K41" i="5"/>
  <c r="K42" i="5"/>
  <c r="I41" i="5"/>
  <c r="G41" i="5"/>
  <c r="I42" i="5"/>
  <c r="G42" i="5"/>
  <c r="E38" i="5"/>
  <c r="E49" i="5"/>
  <c r="E48" i="5"/>
  <c r="K48" i="5" s="1"/>
  <c r="E43" i="5"/>
  <c r="G43" i="5" s="1"/>
  <c r="G50" i="5"/>
  <c r="E45" i="5"/>
  <c r="I45" i="5"/>
  <c r="K49" i="5"/>
  <c r="E65" i="5"/>
  <c r="G28" i="5"/>
  <c r="I28" i="5"/>
  <c r="K27" i="5"/>
  <c r="G27" i="5"/>
  <c r="Q34" i="5"/>
  <c r="Q35" i="5" s="1"/>
  <c r="K26" i="5"/>
  <c r="I26" i="5"/>
  <c r="K28" i="5"/>
  <c r="K29" i="5"/>
  <c r="K30" i="5"/>
  <c r="K31" i="5"/>
  <c r="I27" i="5"/>
  <c r="I29" i="5"/>
  <c r="I30" i="5"/>
  <c r="I31" i="5"/>
  <c r="G29" i="5"/>
  <c r="G30" i="5"/>
  <c r="G31" i="5"/>
  <c r="G26" i="5"/>
  <c r="G25" i="5"/>
  <c r="K25" i="5"/>
  <c r="I25" i="5"/>
  <c r="K17" i="5"/>
  <c r="I17" i="5"/>
  <c r="G17" i="5"/>
  <c r="K20" i="5"/>
  <c r="I20" i="5"/>
  <c r="G20" i="5"/>
  <c r="K16" i="5"/>
  <c r="I16" i="5"/>
  <c r="G16" i="5"/>
  <c r="E13" i="5"/>
  <c r="L50" i="5" l="1"/>
  <c r="L69" i="5"/>
  <c r="L67" i="5"/>
  <c r="L54" i="5"/>
  <c r="L64" i="5"/>
  <c r="L62" i="5"/>
  <c r="L58" i="5"/>
  <c r="L57" i="5"/>
  <c r="L68" i="5"/>
  <c r="L66" i="5"/>
  <c r="L61" i="5"/>
  <c r="L56" i="5"/>
  <c r="L51" i="5"/>
  <c r="L52" i="5"/>
  <c r="L59" i="5"/>
  <c r="L55" i="5"/>
  <c r="I48" i="5"/>
  <c r="I49" i="5"/>
  <c r="I43" i="5"/>
  <c r="K43" i="5"/>
  <c r="L43" i="5" s="1"/>
  <c r="G49" i="5"/>
  <c r="K45" i="5"/>
  <c r="L41" i="5"/>
  <c r="L42" i="5"/>
  <c r="G48" i="5"/>
  <c r="L48" i="5" s="1"/>
  <c r="G45" i="5"/>
  <c r="L31" i="5"/>
  <c r="L30" i="5"/>
  <c r="L29" i="5"/>
  <c r="L28" i="5"/>
  <c r="L27" i="5"/>
  <c r="L26" i="5"/>
  <c r="L25" i="5"/>
  <c r="L20" i="5"/>
  <c r="L16" i="5"/>
  <c r="L17" i="5"/>
  <c r="I40" i="4"/>
  <c r="L40" i="4" s="1"/>
  <c r="I36" i="4"/>
  <c r="I19" i="4"/>
  <c r="I69" i="4"/>
  <c r="K66" i="4"/>
  <c r="I66" i="4"/>
  <c r="G66" i="4"/>
  <c r="K65" i="4"/>
  <c r="E67" i="4"/>
  <c r="I65" i="4"/>
  <c r="G65" i="4"/>
  <c r="K68" i="4"/>
  <c r="K69" i="4"/>
  <c r="K70" i="4"/>
  <c r="I68" i="4"/>
  <c r="I70" i="4"/>
  <c r="G68" i="4"/>
  <c r="G69" i="4"/>
  <c r="G70" i="4"/>
  <c r="E64" i="4"/>
  <c r="I61" i="4"/>
  <c r="I59" i="4"/>
  <c r="G61" i="4"/>
  <c r="I60" i="4"/>
  <c r="G60" i="4"/>
  <c r="G45" i="4"/>
  <c r="G59" i="4"/>
  <c r="E47" i="4"/>
  <c r="K47" i="4" s="1"/>
  <c r="K59" i="4"/>
  <c r="K60" i="4"/>
  <c r="K61" i="4"/>
  <c r="K62" i="4"/>
  <c r="I62" i="4"/>
  <c r="G62" i="4"/>
  <c r="K58" i="4"/>
  <c r="I58" i="4"/>
  <c r="G58" i="4"/>
  <c r="I55" i="4"/>
  <c r="G55" i="4"/>
  <c r="K54" i="4"/>
  <c r="I54" i="4"/>
  <c r="G54" i="4"/>
  <c r="K56" i="4"/>
  <c r="I56" i="4"/>
  <c r="G56" i="4"/>
  <c r="I53" i="4"/>
  <c r="K53" i="4"/>
  <c r="K55" i="4"/>
  <c r="K52" i="4"/>
  <c r="G52" i="4"/>
  <c r="I52" i="4"/>
  <c r="G53" i="4"/>
  <c r="K50" i="4"/>
  <c r="G50" i="4"/>
  <c r="K49" i="4"/>
  <c r="I49" i="4"/>
  <c r="I50" i="4"/>
  <c r="G49" i="4"/>
  <c r="K42" i="4"/>
  <c r="I42" i="4"/>
  <c r="G42" i="4"/>
  <c r="I46" i="4"/>
  <c r="K46" i="4"/>
  <c r="G46" i="4"/>
  <c r="I44" i="4"/>
  <c r="G44" i="4"/>
  <c r="K43" i="4"/>
  <c r="K44" i="4"/>
  <c r="K45" i="4"/>
  <c r="I43" i="4"/>
  <c r="G43" i="4"/>
  <c r="E41" i="4"/>
  <c r="I45" i="4"/>
  <c r="K39" i="4"/>
  <c r="I39" i="4"/>
  <c r="G39" i="4"/>
  <c r="I37" i="4"/>
  <c r="G37" i="4"/>
  <c r="K37" i="4"/>
  <c r="G36" i="4"/>
  <c r="K36" i="4"/>
  <c r="K19" i="4"/>
  <c r="G19" i="4"/>
  <c r="I28" i="4"/>
  <c r="G28" i="4"/>
  <c r="K29" i="4"/>
  <c r="I29" i="4"/>
  <c r="G29" i="4"/>
  <c r="K28" i="4"/>
  <c r="L49" i="5" l="1"/>
  <c r="I47" i="4"/>
  <c r="K67" i="4"/>
  <c r="K64" i="4"/>
  <c r="L64" i="4" s="1"/>
  <c r="I64" i="4"/>
  <c r="G67" i="4"/>
  <c r="I67" i="4"/>
  <c r="L45" i="5"/>
  <c r="G64" i="4"/>
  <c r="L66" i="4"/>
  <c r="L70" i="4"/>
  <c r="L68" i="4"/>
  <c r="L53" i="4"/>
  <c r="L69" i="4"/>
  <c r="L65" i="4"/>
  <c r="L60" i="4"/>
  <c r="L61" i="4"/>
  <c r="L58" i="4"/>
  <c r="L59" i="4"/>
  <c r="L62" i="4"/>
  <c r="L52" i="4"/>
  <c r="L54" i="4"/>
  <c r="L56" i="4"/>
  <c r="L55" i="4"/>
  <c r="I41" i="4"/>
  <c r="G41" i="4"/>
  <c r="L39" i="4"/>
  <c r="L37" i="4"/>
  <c r="K41" i="4"/>
  <c r="L43" i="4"/>
  <c r="L50" i="4"/>
  <c r="L49" i="4"/>
  <c r="L42" i="4"/>
  <c r="G47" i="4"/>
  <c r="L47" i="4" s="1"/>
  <c r="L46" i="4"/>
  <c r="L45" i="4"/>
  <c r="L44" i="4"/>
  <c r="L36" i="4"/>
  <c r="L19" i="4"/>
  <c r="L29" i="4"/>
  <c r="L28" i="4"/>
  <c r="K21" i="4"/>
  <c r="I21" i="4"/>
  <c r="G21" i="4"/>
  <c r="K10" i="5"/>
  <c r="I10" i="5"/>
  <c r="G10" i="5"/>
  <c r="G14" i="5"/>
  <c r="I14" i="5"/>
  <c r="K14" i="5"/>
  <c r="G11" i="5"/>
  <c r="G9" i="5"/>
  <c r="K11" i="5"/>
  <c r="K12" i="5"/>
  <c r="K13" i="5"/>
  <c r="K18" i="5"/>
  <c r="K19" i="5"/>
  <c r="K21" i="5"/>
  <c r="K22" i="5"/>
  <c r="K23" i="5"/>
  <c r="I11" i="5"/>
  <c r="I12" i="5"/>
  <c r="I13" i="5"/>
  <c r="I18" i="5"/>
  <c r="I19" i="5"/>
  <c r="I21" i="5"/>
  <c r="I22" i="5"/>
  <c r="I23" i="5"/>
  <c r="G12" i="5"/>
  <c r="G13" i="5"/>
  <c r="G18" i="5"/>
  <c r="G19" i="5"/>
  <c r="G21" i="5"/>
  <c r="G22" i="5"/>
  <c r="G23" i="5"/>
  <c r="K9" i="5"/>
  <c r="I9" i="5"/>
  <c r="K15" i="5"/>
  <c r="E9" i="4"/>
  <c r="L67" i="4" l="1"/>
  <c r="L14" i="5"/>
  <c r="L41" i="4"/>
  <c r="L21" i="4"/>
  <c r="L10" i="5"/>
  <c r="L13" i="5"/>
  <c r="L21" i="5"/>
  <c r="L23" i="5"/>
  <c r="L19" i="5"/>
  <c r="L22" i="5"/>
  <c r="L18" i="5"/>
  <c r="G15" i="5"/>
  <c r="I15" i="5"/>
  <c r="L12" i="5"/>
  <c r="L11" i="5"/>
  <c r="L9" i="5"/>
  <c r="L15" i="5" l="1"/>
  <c r="K13" i="4" l="1"/>
  <c r="I13" i="4"/>
  <c r="G13" i="4"/>
  <c r="G20" i="4"/>
  <c r="I20" i="4"/>
  <c r="K20" i="4"/>
  <c r="G23" i="4"/>
  <c r="I23" i="4"/>
  <c r="K23" i="4"/>
  <c r="G24" i="4"/>
  <c r="I24" i="4"/>
  <c r="K24" i="4"/>
  <c r="G25" i="4"/>
  <c r="I25" i="4"/>
  <c r="K25" i="4"/>
  <c r="G26" i="4"/>
  <c r="I26" i="4"/>
  <c r="K26" i="4"/>
  <c r="G27" i="4"/>
  <c r="I27" i="4"/>
  <c r="K27" i="4"/>
  <c r="G30" i="4"/>
  <c r="I30" i="4"/>
  <c r="K30" i="4"/>
  <c r="K9" i="4"/>
  <c r="I9" i="4"/>
  <c r="G9" i="4"/>
  <c r="K32" i="4"/>
  <c r="I32" i="4"/>
  <c r="G32" i="4"/>
  <c r="L13" i="4" l="1"/>
  <c r="L23" i="4"/>
  <c r="L27" i="4"/>
  <c r="L26" i="4"/>
  <c r="L25" i="4"/>
  <c r="L24" i="4"/>
  <c r="L30" i="4"/>
  <c r="L20" i="4"/>
  <c r="L9" i="4"/>
  <c r="L32" i="4"/>
  <c r="K40" i="5"/>
  <c r="I40" i="5"/>
  <c r="G40" i="5"/>
  <c r="L40" i="5" l="1"/>
  <c r="K47" i="5"/>
  <c r="I47" i="5"/>
  <c r="G47" i="5"/>
  <c r="K46" i="5"/>
  <c r="I46" i="5"/>
  <c r="G46" i="5"/>
  <c r="L47" i="5" l="1"/>
  <c r="L46" i="5"/>
  <c r="G36" i="5" l="1"/>
  <c r="G35" i="5"/>
  <c r="I35" i="5"/>
  <c r="I36" i="5"/>
  <c r="G37" i="5"/>
  <c r="G38" i="5"/>
  <c r="G39" i="5"/>
  <c r="G84" i="5" s="1"/>
  <c r="I37" i="5"/>
  <c r="I38" i="5"/>
  <c r="I39" i="5"/>
  <c r="K35" i="5"/>
  <c r="K36" i="5"/>
  <c r="K37" i="5"/>
  <c r="K38" i="5"/>
  <c r="K39" i="5"/>
  <c r="K34" i="5"/>
  <c r="I34" i="5"/>
  <c r="G34" i="5"/>
  <c r="K84" i="5" l="1"/>
  <c r="I84" i="5"/>
  <c r="L34" i="5"/>
  <c r="L38" i="5"/>
  <c r="L35" i="5"/>
  <c r="L36" i="5"/>
  <c r="L37" i="5"/>
  <c r="L39" i="5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K94" i="5" s="1"/>
  <c r="K34" i="4"/>
  <c r="I34" i="4"/>
  <c r="G34" i="4"/>
  <c r="K33" i="4"/>
  <c r="I33" i="4"/>
  <c r="G33" i="4"/>
  <c r="K22" i="4"/>
  <c r="I22" i="4"/>
  <c r="G22" i="4"/>
  <c r="I13" i="1" l="1"/>
  <c r="L2" i="5"/>
  <c r="L34" i="4"/>
  <c r="L33" i="4"/>
  <c r="L22" i="4"/>
  <c r="K11" i="4"/>
  <c r="K12" i="4"/>
  <c r="K14" i="4"/>
  <c r="K15" i="4"/>
  <c r="K16" i="4"/>
  <c r="K17" i="4"/>
  <c r="K10" i="4"/>
  <c r="I11" i="4"/>
  <c r="I12" i="4"/>
  <c r="I14" i="4"/>
  <c r="I15" i="4"/>
  <c r="I16" i="4"/>
  <c r="I17" i="4"/>
  <c r="G11" i="4"/>
  <c r="G12" i="4"/>
  <c r="G14" i="4"/>
  <c r="G15" i="4"/>
  <c r="G16" i="4"/>
  <c r="G17" i="4"/>
  <c r="G10" i="4"/>
  <c r="I10" i="4"/>
  <c r="G71" i="4" l="1"/>
  <c r="K71" i="4"/>
  <c r="I71" i="4"/>
  <c r="L12" i="4"/>
  <c r="L10" i="4"/>
  <c r="L16" i="4"/>
  <c r="L11" i="4"/>
  <c r="L17" i="4"/>
  <c r="L14" i="4"/>
  <c r="L15" i="4"/>
  <c r="L71" i="4" l="1"/>
  <c r="L72" i="4" l="1"/>
  <c r="L73" i="4" s="1"/>
  <c r="L74" i="4" s="1"/>
  <c r="L75" i="4" s="1"/>
  <c r="L76" i="4" s="1"/>
  <c r="L77" i="4" s="1"/>
  <c r="L78" i="4" s="1"/>
  <c r="L79" i="4" s="1"/>
  <c r="L80" i="4" s="1"/>
  <c r="K81" i="4" s="1"/>
  <c r="I12" i="1" s="1"/>
  <c r="I14" i="1" s="1"/>
</calcChain>
</file>

<file path=xl/sharedStrings.xml><?xml version="1.0" encoding="utf-8"?>
<sst xmlns="http://schemas.openxmlformats.org/spreadsheetml/2006/main" count="332" uniqueCount="177">
  <si>
    <t>ლოტი 1</t>
  </si>
  <si>
    <t xml:space="preserve">სადემონტაჟო სამუშაოები </t>
  </si>
  <si>
    <t>არქიტექტურულ კონსტრუქციული სამუშაოები</t>
  </si>
  <si>
    <t>ევროპული სკოლა</t>
  </si>
  <si>
    <t>ღირებულება</t>
  </si>
  <si>
    <t>სამუშაოების დასახელება</t>
  </si>
  <si>
    <t>N</t>
  </si>
  <si>
    <t xml:space="preserve"> </t>
  </si>
  <si>
    <t>დირექტორი</t>
  </si>
  <si>
    <t>შემსრულებელი:</t>
  </si>
  <si>
    <t>No.</t>
  </si>
  <si>
    <t>სამუშაოების დასახელება / Description</t>
  </si>
  <si>
    <t>განზ / Unit</t>
  </si>
  <si>
    <t>რ-ბა / Quantity</t>
  </si>
  <si>
    <t>მასალა / Material</t>
  </si>
  <si>
    <t>ხელფასი / Labour</t>
  </si>
  <si>
    <t>მანქ.მექ.-ები / Equipment</t>
  </si>
  <si>
    <t xml:space="preserve"> Tech. Spec.</t>
  </si>
  <si>
    <t>ერთ / Unit Price</t>
  </si>
  <si>
    <t>სულ / Total</t>
  </si>
  <si>
    <t>სადემონტაჟო სამუშაოები</t>
  </si>
  <si>
    <t>მიწის სამუშაოები</t>
  </si>
  <si>
    <t>სულ  Amount in GEL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</si>
  <si>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</si>
  <si>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t>დემონტაჟის შედეგად წარმოქმნილი სამშენებლო  და შენობის პერიმეტრზე არსებული ნაგავის დატვირთვა ავტოთვითმცლელზე და ტრანსპორტირება ნაგავსაყრელზე</t>
  </si>
  <si>
    <t>სახურავი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</si>
  <si>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</si>
  <si>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სახურავის არსებული გადახურვის ფილების დემონტაჟი</t>
  </si>
  <si>
    <t>შენობაში არსებული ლითონის კიბის დემონტაჟი მასალების დასაწყობებით</t>
  </si>
  <si>
    <t>საფ.</t>
  </si>
  <si>
    <t>ტ</t>
  </si>
  <si>
    <t xml:space="preserve">არსებული ტიხრების (არაკონსტროქციული) დემონტაჟი </t>
  </si>
  <si>
    <t>მომზადება.</t>
  </si>
  <si>
    <t>სამშენებლო ელენერგიის დროებითი გაყვანილობის მოწყობა</t>
  </si>
  <si>
    <t xml:space="preserve">წყლის მიწოდების გადაკეტვა </t>
  </si>
  <si>
    <t>სამშენებლო  დროებითი  წყალგაყვანილობის მოწყობა</t>
  </si>
  <si>
    <t>გ/მ</t>
  </si>
  <si>
    <t>დროებითი სამშენებლო შემოღობვის მოწყობა და დაშლა</t>
  </si>
  <si>
    <t>დროებითი დამხმარე ოთახ(ებ)ის და უსაფრთხოების საკითხებთან დაკავშირებული  დამცავი ზღუდეების, ნიშნების მოწყობა</t>
  </si>
  <si>
    <t xml:space="preserve">არსებული იატაკის(ყველა ტიპის) დემონტაჟი </t>
  </si>
  <si>
    <t>პ/ე</t>
  </si>
  <si>
    <t xml:space="preserve">არსებული ელექტროენერგიის გაყვანილობის (შიდა მიწოდების გამორთვა) დემონტაჟი და შემოწმება სამშენებლო არეალში. </t>
  </si>
  <si>
    <t>შენობის გარე სახანძრო ლითონის კიბის დემონტაჟი მასალების დასაწყობებით</t>
  </si>
  <si>
    <t>ეზოში ბეტონის მიწის დამჭერი კედლების დემონტაჟი</t>
  </si>
  <si>
    <t>სხვადასხვა</t>
  </si>
  <si>
    <t>ღიობების გამაგრება ლითონის ელემენტებით (კონსტრუქციული პროექტის და ტექნოლოგიის შესაბამისად)</t>
  </si>
  <si>
    <t>სახურავზე სინკარის გადახურვის მოწყობა</t>
  </si>
  <si>
    <t>სახურავზე სინკარის გადახურვის შევსება რკინაბეტონის სარტყელით(კონსტრუქციული პროექტის შესაბამისად)</t>
  </si>
  <si>
    <t>ტიხრების მოწყობა პემზის სატიხრე ბლოკით 10X20X40</t>
  </si>
  <si>
    <t>კარი, ფანფარა, ვიტრაჟი</t>
  </si>
  <si>
    <t>სახურავის მოჭიმვა ქ/ც ხსნარით ჰიდროიზოლაციისათვის</t>
  </si>
  <si>
    <t>მეტალოპლასტმასის ფანჯრის ბლოკ(ებ)ის მოწყობა</t>
  </si>
  <si>
    <t>არსებულ თეთრი აგურის კედლებზე ორმხრივი ლითონის ბადის მოწყობა ერთმანეთთან დაკავშირებული კვანძებით, კონსტრუქციული პროექტის ტექნოლოგიის მიხედვით</t>
  </si>
  <si>
    <t>სართულშუა ღიობების  შეკვრა-შევსება რ/ბ ფილა სარტყელით</t>
  </si>
  <si>
    <t>ფასადი</t>
  </si>
  <si>
    <t>შენობის არქიტექტურული სამუშაოები</t>
  </si>
  <si>
    <t>მეტალოპლასტმასის ფანჯრის რაფების მოწყობა</t>
  </si>
  <si>
    <t>მდფ-ს კარის ბლოკის მოწყობა საკეტით  მყარ ჩარჩოზე</t>
  </si>
  <si>
    <t xml:space="preserve">ლიფტის შახტის ლითონის კარკასის მიწყობა კონსტრუქციული და ლიფტის პროექტის კვანძების და ბმების შესაბამისად </t>
  </si>
  <si>
    <t>კედლები, სართულშუა გადახურვა</t>
  </si>
  <si>
    <t xml:space="preserve"> ლითონის ბადეზე კედლების შებათქაშება ფერდოების გათვალისწინებით ცემენტის ხსნარით  </t>
  </si>
  <si>
    <t xml:space="preserve">ქვიშა-ცემენტის ფერადი მოჭიმული იატაკის მოწყობა </t>
  </si>
  <si>
    <t xml:space="preserve">შიდა კედლების ლესვა ქვიშა-ცემენტის ხსნარით </t>
  </si>
  <si>
    <t>სახანძრო შესასვლელის ლითონის ჭიშკარის მოწყობა და ღებვა</t>
  </si>
  <si>
    <t xml:space="preserve">ფასადის ლესვა პანელის მოწყობის ადგილებში ნაოთხრალების და ფერდოების გათვალისწინებით </t>
  </si>
  <si>
    <t>ფასადის დეკორატიული ლესვის ადგილების კედლების დამუშავება და ღებვა წყალემულსიის საღებავით ორჯერ</t>
  </si>
  <si>
    <t xml:space="preserve">ლითონის სახანძრო კარის ბლოკის მოწყობა საკეტით </t>
  </si>
  <si>
    <t>არსებული ფანჯრის ბლოკ(ებ)ის დემონტაჟი დასაწყობებით</t>
  </si>
  <si>
    <t>შენობის  ტექნიკური ნახევარსართულის სრული დემონტაჟი</t>
  </si>
  <si>
    <t>არსებული (მეორადი მოხმარებისათვის გამოუსადეგარი)კარის ბლოკ(ებ)ის დემონტაჟი</t>
  </si>
  <si>
    <t>არსებული მეტალოპლასტმასის, ხის და მდფ-ის კარისკარის ბლოკ(ებ)ის დემონტაჟი დასაწყობებით</t>
  </si>
  <si>
    <t>ელმოწყობილობების სრული დემონტაჟი კარადების და მეორადი მოხმარებისათვის გამოსადეგი მოწყობილობების დასაწყობებით</t>
  </si>
  <si>
    <t>არსებული ლითონის კარის ბლოკ(ებ)ის დემონტაჟი დასაწყობებით</t>
  </si>
  <si>
    <t>სახურავის საწვიმარი სისტემების სრული დემონტაჟი</t>
  </si>
  <si>
    <t>სრული სადემონტაჟო შენობის ნაწილი, შენობები და მიშენება</t>
  </si>
  <si>
    <t xml:space="preserve">კიბეები (დემონტაჟი განხორციელდეს  ეტაპობრივად სამშენებლოდ ასასვლელების დატოვების გათვალისწინებით) </t>
  </si>
  <si>
    <t>სართულშუა გადახურვის (კიბის, ლიფტის და სხვა შახტების მოწყობის ადგილები)  დემონტაჟი პროექტის შესაბამისად</t>
  </si>
  <si>
    <t>შახტების მოწყობისათვის სიკარების ჩაჭრა-დემონტაჟი კონსტრუქციული პროექტის შესაბამისად</t>
  </si>
  <si>
    <t>ფასადზე კედლებიდან და ნაოთხრალებიდან ბუნებრივი ქვის მოხსნა დასაწყობებით</t>
  </si>
  <si>
    <t>შენობაში კედლებიდან ბუნებრივი ქვის მოხსნა დასაწყობებით</t>
  </si>
  <si>
    <t>კედლები, ჭერი</t>
  </si>
  <si>
    <t>გარე რ/ბ და ანაკრები კიბეების სრული დემონტაჟი</t>
  </si>
  <si>
    <t>ეზოში ტერიტორიის მომზადება მეორადი მასალების დასაწყობებისათვის</t>
  </si>
  <si>
    <t>ასფალტის ფენის, დაზიანებული ბორდიურების, ბეტონის და უსარგებლო გრუნტის მოჭრა პროექტის შესაბამისად</t>
  </si>
  <si>
    <t>ხარაჩოს აწყობა დაშლა. ეტაპობრივად სამუშაოების გათვალისწინებით</t>
  </si>
  <si>
    <t>ლითონის გისოსების დემონტაჟი დასაწყობებით</t>
  </si>
  <si>
    <t xml:space="preserve">გრუნტის შემოტანა </t>
  </si>
  <si>
    <t>მოჭრილი და შემოტანილი გრუნტის გასწორება საპროექტო ნიშნულებზე</t>
  </si>
  <si>
    <t>ეზოში ლითონის ელემენტების დემონტაჟი დასაწყობებით</t>
  </si>
  <si>
    <t>დენდროლოგიური პროექტით გათვალისწინებული არსებული ხეების მოჭრა</t>
  </si>
  <si>
    <t>ც</t>
  </si>
  <si>
    <t>სამშენებლო პერიოდის დროებითი საპირფარეშო(ები)ს მოწყობა (არსებულის გამოყენება)</t>
  </si>
  <si>
    <t xml:space="preserve">არსებული გაზგაყვანილობის (შიდა მიწოდების გამორთვა) შიდა გაყვანილობის დემონტაჟი და შემოწმება სამშენებლო არეალში. </t>
  </si>
  <si>
    <t>გრუნტის გაჭრა დამუშავება  საძირკვლების და საკომუნიკაციო არხების მოსაწყობად</t>
  </si>
  <si>
    <t>მოჭრილი გრუნტის უკუჩაყრა დამჭერ კედლებთან,  საკომუნიკაციო არხებთან და საძირკვლებთან მოწყობის შემდეგ</t>
  </si>
  <si>
    <t>დაცვა-მიმღები ერთსართულიანი შენობის და ეზოს რ/ბ კონსტრუქციული ნაწილი</t>
  </si>
  <si>
    <t>გადახურვის  რკინაბეტონის ფილის მოწყობა +3.30 ნიშნულზე (რიგელების, კვანძების და შესაბამისი ტექნოლოგიის მიხედვით)</t>
  </si>
  <si>
    <t xml:space="preserve"> ლითონის ღობის მოწყობა მთავარი შესასვლელი რელსური ჭიშკარის და საპროექტო მასალების გათვალისწინებით(ბადე, ლითონის ფურცელი)</t>
  </si>
  <si>
    <t>ღობის საძირკველების  მოწყობა</t>
  </si>
  <si>
    <t>არსებულ კიბის მარშებზე კიბეების მოწყობა ანაკრები საფეხურებით</t>
  </si>
  <si>
    <t>ფასადის დეკორატიული(მიუნხენი) ლესვა  ნაოთხრალების და ფერდოების გათვალისწინებით</t>
  </si>
  <si>
    <t>დახერხილი საფასადე აგურის მოპირკეთების მოწყობა ფასადზე ლითონის ბადის ტექნოლოოგიის გამოყენებით (25სმ-ბიჯით და ჩაანკერებით)</t>
  </si>
  <si>
    <t>პარაპეტის თუნუქის ქუდის მოწყობა</t>
  </si>
  <si>
    <t>კიბის ბაქნების, მარშების და პანდუსების ლითონის მოაჯირების მოწყობა</t>
  </si>
  <si>
    <t>სახანძრო შესასვლელის რ/ბ სამანქანე პანდუსის მოწყობა</t>
  </si>
  <si>
    <t>არსებული ფანჯრის ბლოკ(ებ)ის (მეორადი მოხმარებისათვის გამოუსადეგარი) დემონტაჟი</t>
  </si>
  <si>
    <t>რელიეფის შემაკავებელი რ/ბ  საძირკველის მოწყობა</t>
  </si>
  <si>
    <t>კიბის ბაქნების და მარშების ლითონის მოაჯირების მოწყობა</t>
  </si>
  <si>
    <t>წყალსატარი ჟოლოფების და მილების მოწყობა მოთუთიებული 0.5მმ თუნუქით</t>
  </si>
  <si>
    <t xml:space="preserve">პარაპეტის და კიბის ასასვლელების ლესვა ქ/ც ხსნარით </t>
  </si>
  <si>
    <t xml:space="preserve">ხუთსართულიანი შენობის გარე სახანძრო ლითონის კიბის მოწყობა  </t>
  </si>
  <si>
    <t>დენდროლოგიური პროექტით გათვალისწინებული არსებული ხეების გადარგვა (კანონმდებლობით გათვალისწინებული მოთხოვნების დაცვით)</t>
  </si>
  <si>
    <t xml:space="preserve">რელიეფის შემაკავებელი რ/ბ კედლის მოწყობა </t>
  </si>
  <si>
    <t>ლითონის  ჩასასვლელი პანდუსის მოწყობა (ხუთსართულიანი შენობიდან სამსართულიანი შენობის ტერასაზე)</t>
  </si>
  <si>
    <t>ლითონის კიბის მოწყობა (ხუთსართულიანი შენობიდან სამსართულიანი შენობის ტერასაზე)</t>
  </si>
  <si>
    <t>ფასადზე კომპოზიტური პანელების მოწყობა</t>
  </si>
  <si>
    <t>ფასადზე პროფირირებული თუნუქის  მოწყობა</t>
  </si>
  <si>
    <t>ჭერის ხანძარმედეგი თაბაშირმუყაოს ფილით შეფუთვა</t>
  </si>
  <si>
    <t>წყალგაყვანილობის და კანალიზაციის სისტემების სრული დემონტაჟი</t>
  </si>
  <si>
    <t xml:space="preserve">არსებული იატაკის(ყველა ტიპის) ბეტონის საფარის დემონტაჟი </t>
  </si>
  <si>
    <t>კარი, ფანფარა, იატაკი და სხვადასხვა</t>
  </si>
  <si>
    <t>საპროექტო კიბის უჯრედის ადგილების გადახურვის სინკარების დემონტაჟი და დაშლა</t>
  </si>
  <si>
    <t>ეზოში ბეტონის კედლების დემონტაჟი</t>
  </si>
  <si>
    <t xml:space="preserve">ხუთსართულიანი შენობის ლიფტის შახტის  სრული დემონტაჟი(მთელ სიგანეზე) კედლების, გადახურვის ფილის და საძირკვლის ჩათვლით </t>
  </si>
  <si>
    <t xml:space="preserve">უკანა მხარეს ეზოში სადემონტაჟო ერთსართულიანი შენობების  სრული დემონტაჟი საძირკვლის ჩათვლით </t>
  </si>
  <si>
    <t>შენობაში კედლებიდან, სვეტებიდან და ნაოთხრალებიდან ნალესის მოხსნა</t>
  </si>
  <si>
    <t>შიდა კიბის საფეხურების სრული დემონტაჟი ფერდოების და ბაქნების გათვალისწინებით</t>
  </si>
  <si>
    <t>არსებული იატაკის და კიბის მოზაიკური ფილების და ბუნებრივი ქვის საფარის (ყველა ტიპის) დემონტაჟი მასალების დასაწყობებით</t>
  </si>
  <si>
    <t>ფასადზე კედლებიდან და ნაოთხრალებიდან კაფელის და ნალესის მოხსნა</t>
  </si>
  <si>
    <t>ეზოში ბილიკებზე და ბასეინზე ბუნებრივი ქვის და მოზაიკური  ფილების მოხსნა-დემონტაჟი დასაწყობებით</t>
  </si>
  <si>
    <t>შენობაში ჭერიდან თაბაშირმუყაოს და შეკიდული ჭერის დემონტაჟი და ნალესის მოხსნა</t>
  </si>
  <si>
    <t>შიდა ანაკრები კიბის საფეხურების სრული დემონტაჟი დასაწყობებით</t>
  </si>
  <si>
    <t>გრუნტის მოჭრა შენობის გარე მხარეს პროექტის შესაბამისად და საძირკვლის გრუნტთან ერთად დასაწყობება (საძირკვლების, პანდუსების, ბაქნისა და კიბის საფეხურების ნიშნულების გათვალისწინებით)</t>
  </si>
  <si>
    <t>სულ</t>
  </si>
  <si>
    <t>დღგ 18%</t>
  </si>
  <si>
    <t>არსებული ფანჯრის ბლოკ(ებ)ის მინების დემონტაჟი დანომვრით</t>
  </si>
  <si>
    <t xml:space="preserve">გარე დაცვა-მიმღები შენობის  რ/ბ სვეტების მოწყობა </t>
  </si>
  <si>
    <t>გარე დაცვა-მიმღები შენობის რ/ბ  საძირკველის მოწყობა</t>
  </si>
  <si>
    <t>გარე დაცვა-მიმღები შენობის ბეტონის იატაკის ფილის მოწყობა</t>
  </si>
  <si>
    <t xml:space="preserve">გარე დაცვა-მიმღები შენობის ლითონის  სვეტების და წინფრის ლითონის კარკასის მოწყობა </t>
  </si>
  <si>
    <t>საძირკვლების, პანდუსების, ბაქნისა, ბეტონის საფარის და კიბის საფეხურების ბალიშის მოწყობა</t>
  </si>
  <si>
    <t>რ/ბ  კიბეების საფეხურების მოწყობა საპროექტო ბეტონის ფაქტურით (ბზარსაწინააღმდეგო ჭრილების და  შემავსებლის გათვალისწინებით)</t>
  </si>
  <si>
    <t>რ/ბ პანდუსების და ბაქნების  მოწყობა საპროექტო ბეტონის ფაქტურით (ბზარსაწინააღმდეგო ჭრილების და შემავსებლის გათვალისწინებით)</t>
  </si>
  <si>
    <t xml:space="preserve">შენობის პერიმეტრის და ეზოს მოკირწყვლა რ/ბეტონით </t>
  </si>
  <si>
    <t>ძირითადი შენობის კონსტრუქციული ნაწილი(ლიფტის შახტასთან)</t>
  </si>
  <si>
    <t>რ/ბ სვეტების მოწყობა ხუთივე სართულზე და შშმპ პანდუსებისთვის მე-2 და მე-3 სართულზე</t>
  </si>
  <si>
    <t>სართულშუა გადახურვების და შშმპ კიბის და ბაქნების რკინაბეტონის ფილის მოწყობა (რიგელების, კვანძების და შესაბამისი ტექნოლოგიის მიხედვით)(ხუთივე სართულზე)</t>
  </si>
  <si>
    <t>საძირკველის  მოწყობა ლითონის ფურცლების ჩაანკერებით პროექტის შესაბამისად</t>
  </si>
  <si>
    <t>კიბის ბაქნების და მარშების მოწყობა (სამსართულიანი შენობის კიბის უჯრედი</t>
  </si>
  <si>
    <t xml:space="preserve">სახურავზე პარაპეტის სარტყელის მოწყობა </t>
  </si>
  <si>
    <t>გადახურვა წინფრის მოწყობა შესასვლელებში ლითონის ელემენტებით და თუნუქის გადახურვით</t>
  </si>
  <si>
    <t xml:space="preserve">შენობის კიბის უჯრედების სახურავზე ასასვლელის თუნუქის გადახურვის მოწყობა ლითონის კარკასზე </t>
  </si>
  <si>
    <t>სახურავზე სინკარის გადახურვისთვის სარტყელის მოწყობა</t>
  </si>
  <si>
    <t xml:space="preserve">სახურავზე ლითონის დეკორატიული გადახურვის კარკასის მოწყობა ლითონის სვეტებით </t>
  </si>
  <si>
    <t>შენობის პერიმეტრზე გარე კედლების მოპირკეთება არსებული ბაზალტის ფილებით ძირიდან 30 სანტიმეტრამდე</t>
  </si>
  <si>
    <t>სახურავზე პარაპეტის მოწყობა ბლოკით 20X20X40</t>
  </si>
  <si>
    <t>შენობის კიბის უჯრედების სახურავზე ასასვლელის კედლების მოწყობა ბლოკით 20X20X40</t>
  </si>
  <si>
    <t xml:space="preserve">შენობის კიბის უჯრედების სახურავზე ასასვლელის კედლებზე სარტყელის მოწყობა </t>
  </si>
  <si>
    <t>ჰიდროსაიზოლაციო 2 ფენის მოწყობა მიწისპირა სართულზე და სახურავზე 20სმ ამოკეცვის გათვალისწინებით</t>
  </si>
  <si>
    <t>ფერადი მოჭიმული იატაკის მოწყობა სახურავზე</t>
  </si>
  <si>
    <t>შესასვლელი წინფრების მოწყობა ლითონის კარკასზე თუნუქის გადახურვით</t>
  </si>
  <si>
    <t>ალუმინის ვიტრაჟის მოწყობა მთავარ შესასვლელში, ლიფტის უჯრედზე და გარე დაცვა-მიმღებ შენობაზე</t>
  </si>
  <si>
    <t>მასალების მიწოდება სართულებზე</t>
  </si>
  <si>
    <t>სამუშაოების შედეგად წარმოქმნილი სამშენებლო  ნაგავის დატვირთვა ავტოთვითმცლელზე და ტრანსპორტირება ნაგავსაყრელზე</t>
  </si>
  <si>
    <t>მ/დ</t>
  </si>
  <si>
    <t>ბეტონის ღობის კედლის მოწყობა მთავარ შესასვლელთან</t>
  </si>
  <si>
    <t>სულ სახელშეკრულებო ღირებულება დღგ-ს ჩათვლით</t>
  </si>
  <si>
    <t>მზიდ (კონსტრუქციული) კედლებში ღიობის ამოღება (კონსტრუქციული პროექტის შესაბამისად მოჩარჩოების სამუშაოებთან ერთად)</t>
  </si>
  <si>
    <t>გარე კედლების და ღიობების შევსება ბლოკის წყობით 20X40X40</t>
  </si>
  <si>
    <t>ღიობების გამაგრებამდე რ/ბ საყრდენი კედელების მოწყობა  მზიდ კედლის არსებულ ღიობებში და მე-5 სართულზე (კონსტრუქციული პროექტის და ტექნოლოგიის შესაბამისად)</t>
  </si>
  <si>
    <t>ხარჯთაღრიცხვა</t>
  </si>
  <si>
    <t>ქ. თბილისში კალისტრატე ქუთათელაძის ქ. N 10-ში (ყოფილი საშენ მასალათა ინსტიტუთი)არსებული შენობის რეკონსტრუქციის არქიტექტურული სამუშაოები</t>
  </si>
  <si>
    <t>სატრანსპორტო დანახარჯები %</t>
  </si>
  <si>
    <t>გაუთვალისწინებელი ხარჯი %</t>
  </si>
  <si>
    <t>ზედნადები ხარჯი %</t>
  </si>
  <si>
    <t>გეგმიური დაგროვება %</t>
  </si>
  <si>
    <t>ქ. თბილისში კალისტრატე ქუთათელაძის ქ. N 10-ში (ყოფილი საშენ მასალათა ინსტიტუთი)არსებული შენობის რეკონსტრუქციის დემონტაჟის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</si>
</sst>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/>
    <xf numFmtId="4" fontId="5" fillId="3" borderId="12" xfId="1" applyNumberFormat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4" fontId="5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" borderId="11" xfId="2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3" borderId="15" xfId="2" applyNumberFormat="1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7" fillId="5" borderId="4" xfId="0" applyFont="1" applyFill="1" applyBorder="1" applyAlignment="1"/>
    <xf numFmtId="0" fontId="7" fillId="5" borderId="9" xfId="0" applyFont="1" applyFill="1" applyBorder="1" applyAlignment="1"/>
    <xf numFmtId="0" fontId="7" fillId="5" borderId="18" xfId="0" applyFont="1" applyFill="1" applyBorder="1" applyAlignment="1"/>
    <xf numFmtId="0" fontId="7" fillId="5" borderId="4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0" fillId="0" borderId="32" xfId="0" applyBorder="1" applyAlignment="1">
      <alignment horizontal="center" vertical="center"/>
    </xf>
    <xf numFmtId="2" fontId="7" fillId="5" borderId="18" xfId="0" applyNumberFormat="1" applyFont="1" applyFill="1" applyBorder="1" applyAlignment="1"/>
    <xf numFmtId="2" fontId="7" fillId="5" borderId="9" xfId="0" applyNumberFormat="1" applyFont="1" applyFill="1" applyBorder="1" applyAlignment="1"/>
    <xf numFmtId="2" fontId="7" fillId="5" borderId="18" xfId="0" applyNumberFormat="1" applyFont="1" applyFill="1" applyBorder="1" applyAlignment="1">
      <alignment wrapText="1"/>
    </xf>
    <xf numFmtId="0" fontId="0" fillId="4" borderId="18" xfId="0" applyFill="1" applyBorder="1" applyAlignment="1">
      <alignment vertical="center"/>
    </xf>
    <xf numFmtId="2" fontId="0" fillId="4" borderId="18" xfId="0" applyNumberFormat="1" applyFill="1" applyBorder="1" applyAlignment="1">
      <alignment vertical="center"/>
    </xf>
    <xf numFmtId="2" fontId="7" fillId="5" borderId="5" xfId="0" applyNumberFormat="1" applyFont="1" applyFill="1" applyBorder="1" applyAlignment="1"/>
    <xf numFmtId="2" fontId="7" fillId="5" borderId="5" xfId="0" applyNumberFormat="1" applyFont="1" applyFill="1" applyBorder="1" applyAlignment="1">
      <alignment wrapText="1"/>
    </xf>
    <xf numFmtId="0" fontId="0" fillId="0" borderId="34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/>
    <xf numFmtId="2" fontId="0" fillId="4" borderId="20" xfId="0" applyNumberFormat="1" applyFill="1" applyBorder="1" applyAlignment="1">
      <alignment vertical="center"/>
    </xf>
    <xf numFmtId="2" fontId="7" fillId="5" borderId="16" xfId="0" applyNumberFormat="1" applyFon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7" fillId="5" borderId="0" xfId="0" applyFont="1" applyFill="1" applyBorder="1" applyAlignment="1"/>
    <xf numFmtId="0" fontId="0" fillId="4" borderId="34" xfId="0" applyFill="1" applyBorder="1" applyAlignment="1">
      <alignment vertical="center"/>
    </xf>
    <xf numFmtId="0" fontId="0" fillId="0" borderId="11" xfId="0" applyBorder="1" applyAlignment="1">
      <alignment vertical="top" wrapText="1"/>
    </xf>
    <xf numFmtId="2" fontId="0" fillId="4" borderId="35" xfId="0" applyNumberFormat="1" applyFill="1" applyBorder="1" applyAlignment="1">
      <alignment vertical="center"/>
    </xf>
    <xf numFmtId="2" fontId="0" fillId="5" borderId="31" xfId="0" applyNumberFormat="1" applyFill="1" applyBorder="1" applyAlignment="1">
      <alignment horizontal="center" vertical="center"/>
    </xf>
    <xf numFmtId="2" fontId="7" fillId="5" borderId="3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4" borderId="34" xfId="0" applyNumberFormat="1" applyFill="1" applyBorder="1" applyAlignment="1">
      <alignment vertical="center"/>
    </xf>
    <xf numFmtId="2" fontId="7" fillId="5" borderId="42" xfId="0" applyNumberFormat="1" applyFont="1" applyFill="1" applyBorder="1" applyAlignment="1"/>
    <xf numFmtId="2" fontId="0" fillId="0" borderId="1" xfId="0" applyNumberFormat="1" applyFill="1" applyBorder="1" applyAlignment="1">
      <alignment horizontal="center" vertical="center"/>
    </xf>
    <xf numFmtId="2" fontId="7" fillId="5" borderId="0" xfId="0" applyNumberFormat="1" applyFont="1" applyFill="1" applyBorder="1" applyAlignment="1"/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2" fontId="0" fillId="0" borderId="34" xfId="0" applyNumberFormat="1" applyBorder="1" applyAlignment="1"/>
    <xf numFmtId="2" fontId="3" fillId="0" borderId="40" xfId="0" applyNumberFormat="1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5" borderId="8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5" borderId="8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2" fontId="5" fillId="3" borderId="16" xfId="1" applyNumberFormat="1" applyFont="1" applyFill="1" applyBorder="1" applyAlignment="1">
      <alignment horizontal="center" vertical="center" wrapText="1"/>
    </xf>
    <xf numFmtId="2" fontId="5" fillId="3" borderId="17" xfId="1" applyNumberFormat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center" vertical="center" wrapText="1"/>
    </xf>
    <xf numFmtId="4" fontId="5" fillId="3" borderId="6" xfId="1" applyNumberFormat="1" applyFont="1" applyFill="1" applyBorder="1" applyAlignment="1">
      <alignment horizontal="center" vertical="center" wrapText="1"/>
    </xf>
    <xf numFmtId="4" fontId="5" fillId="3" borderId="13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14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6" fillId="3" borderId="9" xfId="2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"/>
  <sheetViews>
    <sheetView workbookViewId="0">
      <selection activeCell="M13" sqref="M13"/>
    </sheetView>
  </sheetViews>
  <sheetFormatPr defaultRowHeight="15" x14ac:dyDescent="0.25"/>
  <cols>
    <col min="8" max="8" width="14.5703125" customWidth="1"/>
    <col min="9" max="9" width="16.28515625" customWidth="1"/>
  </cols>
  <sheetData>
    <row r="3" spans="2:11" x14ac:dyDescent="0.25">
      <c r="H3" s="88" t="s">
        <v>0</v>
      </c>
      <c r="I3" s="88"/>
    </row>
    <row r="4" spans="2:11" ht="21" x14ac:dyDescent="0.35">
      <c r="C4" s="90" t="s">
        <v>3</v>
      </c>
      <c r="D4" s="90"/>
      <c r="E4" s="90"/>
      <c r="F4" s="90"/>
      <c r="G4" s="90"/>
      <c r="H4" s="90"/>
      <c r="I4" s="1"/>
    </row>
    <row r="5" spans="2:11" x14ac:dyDescent="0.25">
      <c r="H5" s="1"/>
      <c r="I5" s="1"/>
    </row>
    <row r="6" spans="2:11" x14ac:dyDescent="0.25">
      <c r="H6" s="1"/>
      <c r="I6" s="1"/>
    </row>
    <row r="7" spans="2:11" x14ac:dyDescent="0.25">
      <c r="H7" s="1"/>
      <c r="I7" s="1"/>
    </row>
    <row r="8" spans="2:11" x14ac:dyDescent="0.25">
      <c r="H8" s="1"/>
      <c r="I8" s="1"/>
    </row>
    <row r="9" spans="2:11" x14ac:dyDescent="0.25">
      <c r="H9" s="1"/>
      <c r="I9" s="1"/>
    </row>
    <row r="10" spans="2:11" ht="15.75" thickBot="1" x14ac:dyDescent="0.3"/>
    <row r="11" spans="2:11" ht="29.25" customHeight="1" x14ac:dyDescent="0.25">
      <c r="B11" s="79" t="s">
        <v>6</v>
      </c>
      <c r="C11" s="91" t="s">
        <v>5</v>
      </c>
      <c r="D11" s="91"/>
      <c r="E11" s="91"/>
      <c r="F11" s="91"/>
      <c r="G11" s="91"/>
      <c r="H11" s="91"/>
      <c r="I11" s="91" t="s">
        <v>4</v>
      </c>
      <c r="J11" s="94"/>
    </row>
    <row r="12" spans="2:11" s="4" customFormat="1" ht="31.5" customHeight="1" x14ac:dyDescent="0.3">
      <c r="B12" s="23">
        <v>1</v>
      </c>
      <c r="C12" s="89" t="s">
        <v>1</v>
      </c>
      <c r="D12" s="89"/>
      <c r="E12" s="89"/>
      <c r="F12" s="89"/>
      <c r="G12" s="89"/>
      <c r="H12" s="89"/>
      <c r="I12" s="92">
        <f>დემონტაჟი!K81</f>
        <v>0</v>
      </c>
      <c r="J12" s="93"/>
    </row>
    <row r="13" spans="2:11" s="4" customFormat="1" ht="31.5" customHeight="1" x14ac:dyDescent="0.3">
      <c r="B13" s="23">
        <v>2</v>
      </c>
      <c r="C13" s="89" t="s">
        <v>2</v>
      </c>
      <c r="D13" s="89"/>
      <c r="E13" s="89"/>
      <c r="F13" s="89"/>
      <c r="G13" s="89"/>
      <c r="H13" s="89"/>
      <c r="I13" s="92">
        <f>სამშენებლო!K94</f>
        <v>0</v>
      </c>
      <c r="J13" s="93"/>
      <c r="K13" s="4" t="s">
        <v>7</v>
      </c>
    </row>
    <row r="14" spans="2:11" ht="29.25" customHeight="1" thickBot="1" x14ac:dyDescent="0.4">
      <c r="B14" s="24">
        <v>3</v>
      </c>
      <c r="C14" s="87" t="s">
        <v>166</v>
      </c>
      <c r="D14" s="87"/>
      <c r="E14" s="87"/>
      <c r="F14" s="87"/>
      <c r="G14" s="87"/>
      <c r="H14" s="87"/>
      <c r="I14" s="95">
        <f>I12+I13</f>
        <v>0</v>
      </c>
      <c r="J14" s="96"/>
    </row>
    <row r="18" spans="2:9" x14ac:dyDescent="0.25">
      <c r="B18" s="88" t="s">
        <v>9</v>
      </c>
      <c r="C18" s="88"/>
      <c r="D18" s="88"/>
      <c r="G18" s="88" t="s">
        <v>8</v>
      </c>
      <c r="H18" s="88"/>
      <c r="I18" s="88"/>
    </row>
    <row r="20" spans="2:9" x14ac:dyDescent="0.25">
      <c r="B20" s="6"/>
      <c r="C20" s="6"/>
      <c r="D20" s="6"/>
      <c r="G20" s="5"/>
      <c r="H20" s="5"/>
      <c r="I20" s="5"/>
    </row>
    <row r="21" spans="2:9" x14ac:dyDescent="0.25">
      <c r="B21" s="6"/>
      <c r="C21" s="6"/>
      <c r="D21" s="6"/>
    </row>
  </sheetData>
  <mergeCells count="12">
    <mergeCell ref="C14:H14"/>
    <mergeCell ref="B18:D18"/>
    <mergeCell ref="G18:I18"/>
    <mergeCell ref="C13:H13"/>
    <mergeCell ref="H3:I3"/>
    <mergeCell ref="C12:H12"/>
    <mergeCell ref="C4:H4"/>
    <mergeCell ref="C11:H11"/>
    <mergeCell ref="I12:J12"/>
    <mergeCell ref="I11:J11"/>
    <mergeCell ref="I13:J13"/>
    <mergeCell ref="I14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A73" sqref="A73:C73"/>
    </sheetView>
  </sheetViews>
  <sheetFormatPr defaultRowHeight="15" x14ac:dyDescent="0.25"/>
  <cols>
    <col min="1" max="1" width="5.42578125" customWidth="1"/>
    <col min="2" max="2" width="6.5703125" style="11" customWidth="1"/>
    <col min="3" max="3" width="43.28515625" customWidth="1"/>
    <col min="4" max="5" width="9.140625" style="11"/>
    <col min="6" max="7" width="9.5703125" style="26" bestFit="1" customWidth="1"/>
    <col min="8" max="8" width="9.140625" style="11"/>
    <col min="9" max="9" width="9.5703125" style="26" bestFit="1" customWidth="1"/>
    <col min="10" max="10" width="10.5703125" style="11" bestFit="1" customWidth="1"/>
    <col min="11" max="11" width="9.140625" style="26"/>
    <col min="12" max="12" width="12.7109375" style="26" bestFit="1" customWidth="1"/>
  </cols>
  <sheetData>
    <row r="1" spans="1:12" x14ac:dyDescent="0.25">
      <c r="F1" s="11"/>
      <c r="J1" s="26"/>
      <c r="K1" s="140" t="s">
        <v>170</v>
      </c>
      <c r="L1" s="140"/>
    </row>
    <row r="2" spans="1:12" x14ac:dyDescent="0.25">
      <c r="C2" s="141" t="s">
        <v>176</v>
      </c>
      <c r="D2" s="141"/>
      <c r="E2" s="141"/>
      <c r="F2" s="141"/>
      <c r="G2" s="141"/>
      <c r="H2" s="141"/>
      <c r="I2" s="141"/>
      <c r="J2" s="142" t="s">
        <v>4</v>
      </c>
      <c r="K2" s="142"/>
      <c r="L2" s="26">
        <f>K94</f>
        <v>0</v>
      </c>
    </row>
    <row r="3" spans="1:12" x14ac:dyDescent="0.25">
      <c r="C3" s="141"/>
      <c r="D3" s="141"/>
      <c r="E3" s="141"/>
      <c r="F3" s="141"/>
      <c r="G3" s="141"/>
      <c r="H3" s="141"/>
      <c r="I3" s="141"/>
      <c r="J3" s="26"/>
    </row>
    <row r="4" spans="1:12" ht="15.75" thickBot="1" x14ac:dyDescent="0.3"/>
    <row r="5" spans="1:12" ht="26.25" customHeight="1" x14ac:dyDescent="0.25">
      <c r="A5" s="134" t="s">
        <v>10</v>
      </c>
      <c r="B5" s="10"/>
      <c r="C5" s="136" t="s">
        <v>11</v>
      </c>
      <c r="D5" s="136" t="s">
        <v>12</v>
      </c>
      <c r="E5" s="138" t="s">
        <v>13</v>
      </c>
      <c r="F5" s="131" t="s">
        <v>14</v>
      </c>
      <c r="G5" s="131"/>
      <c r="H5" s="131" t="s">
        <v>15</v>
      </c>
      <c r="I5" s="131"/>
      <c r="J5" s="132" t="s">
        <v>16</v>
      </c>
      <c r="K5" s="133"/>
      <c r="L5" s="127" t="s">
        <v>22</v>
      </c>
    </row>
    <row r="6" spans="1:12" ht="68.25" customHeight="1" thickBot="1" x14ac:dyDescent="0.3">
      <c r="A6" s="135"/>
      <c r="B6" s="7" t="s">
        <v>17</v>
      </c>
      <c r="C6" s="137"/>
      <c r="D6" s="137"/>
      <c r="E6" s="139"/>
      <c r="F6" s="27" t="s">
        <v>18</v>
      </c>
      <c r="G6" s="27" t="s">
        <v>19</v>
      </c>
      <c r="H6" s="9" t="s">
        <v>18</v>
      </c>
      <c r="I6" s="27" t="s">
        <v>19</v>
      </c>
      <c r="J6" s="8" t="s">
        <v>18</v>
      </c>
      <c r="K6" s="30" t="s">
        <v>19</v>
      </c>
      <c r="L6" s="128"/>
    </row>
    <row r="7" spans="1:12" ht="21" customHeight="1" thickBot="1" x14ac:dyDescent="0.3">
      <c r="A7" s="129" t="s">
        <v>20</v>
      </c>
      <c r="B7" s="130"/>
      <c r="C7" s="130"/>
      <c r="D7" s="130"/>
      <c r="E7" s="43"/>
      <c r="F7" s="43"/>
      <c r="G7" s="43"/>
      <c r="H7" s="43"/>
      <c r="I7" s="44"/>
      <c r="J7" s="43"/>
      <c r="K7" s="44"/>
      <c r="L7" s="51"/>
    </row>
    <row r="8" spans="1:12" ht="21" customHeight="1" x14ac:dyDescent="0.25">
      <c r="A8" s="110">
        <v>1</v>
      </c>
      <c r="B8" s="99" t="s">
        <v>32</v>
      </c>
      <c r="C8" s="100"/>
      <c r="D8" s="100"/>
      <c r="E8" s="36"/>
      <c r="F8" s="36"/>
      <c r="G8" s="36"/>
      <c r="H8" s="36"/>
      <c r="I8" s="40"/>
      <c r="J8" s="36"/>
      <c r="K8" s="40"/>
      <c r="L8" s="52"/>
    </row>
    <row r="9" spans="1:12" ht="30" customHeight="1" x14ac:dyDescent="0.25">
      <c r="A9" s="111"/>
      <c r="B9" s="3">
        <v>1.1000000000000001</v>
      </c>
      <c r="C9" s="14" t="s">
        <v>37</v>
      </c>
      <c r="D9" s="3" t="s">
        <v>26</v>
      </c>
      <c r="E9" s="3">
        <f>244*3</f>
        <v>732</v>
      </c>
      <c r="F9" s="19"/>
      <c r="G9" s="19">
        <f>F9*E9</f>
        <v>0</v>
      </c>
      <c r="H9" s="3"/>
      <c r="I9" s="19">
        <f>H9*E9</f>
        <v>0</v>
      </c>
      <c r="J9" s="3"/>
      <c r="K9" s="19">
        <f>J9*E9</f>
        <v>0</v>
      </c>
      <c r="L9" s="31">
        <f>K9+I9+G9</f>
        <v>0</v>
      </c>
    </row>
    <row r="10" spans="1:12" ht="30" customHeight="1" x14ac:dyDescent="0.25">
      <c r="A10" s="112"/>
      <c r="B10" s="3">
        <v>1.2</v>
      </c>
      <c r="C10" s="14" t="s">
        <v>84</v>
      </c>
      <c r="D10" s="3" t="s">
        <v>26</v>
      </c>
      <c r="E10" s="3">
        <v>3522</v>
      </c>
      <c r="F10" s="19"/>
      <c r="G10" s="19">
        <f>F10*E10</f>
        <v>0</v>
      </c>
      <c r="H10" s="3"/>
      <c r="I10" s="19">
        <f>H10*E10</f>
        <v>0</v>
      </c>
      <c r="J10" s="3"/>
      <c r="K10" s="19">
        <f>J10*E10</f>
        <v>0</v>
      </c>
      <c r="L10" s="31">
        <f>K10+I10+G10</f>
        <v>0</v>
      </c>
    </row>
    <row r="11" spans="1:12" ht="58.5" customHeight="1" x14ac:dyDescent="0.25">
      <c r="A11" s="112"/>
      <c r="B11" s="3">
        <v>1.3</v>
      </c>
      <c r="C11" s="14" t="s">
        <v>41</v>
      </c>
      <c r="D11" s="3" t="s">
        <v>40</v>
      </c>
      <c r="E11" s="3">
        <v>1</v>
      </c>
      <c r="F11" s="19"/>
      <c r="G11" s="19">
        <f t="shared" ref="G11:G17" si="0">F11*E11</f>
        <v>0</v>
      </c>
      <c r="H11" s="3"/>
      <c r="I11" s="19">
        <f t="shared" ref="I11:I17" si="1">H11*E11</f>
        <v>0</v>
      </c>
      <c r="J11" s="3"/>
      <c r="K11" s="19">
        <f t="shared" ref="K11:K17" si="2">J11*E11</f>
        <v>0</v>
      </c>
      <c r="L11" s="31">
        <f t="shared" ref="L11:L17" si="3">K11+I11+G11</f>
        <v>0</v>
      </c>
    </row>
    <row r="12" spans="1:12" ht="30" x14ac:dyDescent="0.25">
      <c r="A12" s="112"/>
      <c r="B12" s="3">
        <v>1.4</v>
      </c>
      <c r="C12" s="14" t="s">
        <v>33</v>
      </c>
      <c r="D12" s="3" t="s">
        <v>40</v>
      </c>
      <c r="E12" s="3">
        <v>1</v>
      </c>
      <c r="F12" s="19"/>
      <c r="G12" s="19">
        <f t="shared" si="0"/>
        <v>0</v>
      </c>
      <c r="H12" s="3"/>
      <c r="I12" s="19">
        <f t="shared" si="1"/>
        <v>0</v>
      </c>
      <c r="J12" s="3"/>
      <c r="K12" s="19">
        <f t="shared" si="2"/>
        <v>0</v>
      </c>
      <c r="L12" s="31">
        <f t="shared" si="3"/>
        <v>0</v>
      </c>
    </row>
    <row r="13" spans="1:12" ht="61.5" customHeight="1" x14ac:dyDescent="0.25">
      <c r="A13" s="112"/>
      <c r="B13" s="3">
        <v>1.5</v>
      </c>
      <c r="C13" s="14" t="s">
        <v>92</v>
      </c>
      <c r="D13" s="3" t="s">
        <v>40</v>
      </c>
      <c r="E13" s="3">
        <v>1</v>
      </c>
      <c r="F13" s="19"/>
      <c r="G13" s="19">
        <f t="shared" ref="G13" si="4">F13*E13</f>
        <v>0</v>
      </c>
      <c r="H13" s="3"/>
      <c r="I13" s="19">
        <f t="shared" ref="I13" si="5">H13*E13</f>
        <v>0</v>
      </c>
      <c r="J13" s="3"/>
      <c r="K13" s="19">
        <f t="shared" ref="K13" si="6">J13*E13</f>
        <v>0</v>
      </c>
      <c r="L13" s="31">
        <f t="shared" ref="L13" si="7">K13+I13+G13</f>
        <v>0</v>
      </c>
    </row>
    <row r="14" spans="1:12" ht="18.75" customHeight="1" x14ac:dyDescent="0.25">
      <c r="A14" s="112"/>
      <c r="B14" s="3">
        <v>1.6</v>
      </c>
      <c r="C14" s="14" t="s">
        <v>34</v>
      </c>
      <c r="D14" s="3" t="s">
        <v>40</v>
      </c>
      <c r="E14" s="3">
        <v>1</v>
      </c>
      <c r="F14" s="19"/>
      <c r="G14" s="19">
        <f t="shared" si="0"/>
        <v>0</v>
      </c>
      <c r="H14" s="3"/>
      <c r="I14" s="19">
        <f t="shared" si="1"/>
        <v>0</v>
      </c>
      <c r="J14" s="3"/>
      <c r="K14" s="19">
        <f t="shared" si="2"/>
        <v>0</v>
      </c>
      <c r="L14" s="31">
        <f t="shared" si="3"/>
        <v>0</v>
      </c>
    </row>
    <row r="15" spans="1:12" ht="30" x14ac:dyDescent="0.25">
      <c r="A15" s="112"/>
      <c r="B15" s="3">
        <v>1.7</v>
      </c>
      <c r="C15" s="14" t="s">
        <v>35</v>
      </c>
      <c r="D15" s="3" t="s">
        <v>40</v>
      </c>
      <c r="E15" s="3">
        <v>1</v>
      </c>
      <c r="F15" s="19"/>
      <c r="G15" s="19">
        <f t="shared" si="0"/>
        <v>0</v>
      </c>
      <c r="H15" s="3"/>
      <c r="I15" s="19">
        <f t="shared" si="1"/>
        <v>0</v>
      </c>
      <c r="J15" s="3"/>
      <c r="K15" s="19">
        <f t="shared" si="2"/>
        <v>0</v>
      </c>
      <c r="L15" s="31">
        <f t="shared" si="3"/>
        <v>0</v>
      </c>
    </row>
    <row r="16" spans="1:12" ht="45" x14ac:dyDescent="0.25">
      <c r="A16" s="112"/>
      <c r="B16" s="3">
        <v>1.8</v>
      </c>
      <c r="C16" s="14" t="s">
        <v>91</v>
      </c>
      <c r="D16" s="3" t="s">
        <v>40</v>
      </c>
      <c r="E16" s="3">
        <v>1</v>
      </c>
      <c r="F16" s="19"/>
      <c r="G16" s="19">
        <f t="shared" si="0"/>
        <v>0</v>
      </c>
      <c r="H16" s="3"/>
      <c r="I16" s="19">
        <f t="shared" si="1"/>
        <v>0</v>
      </c>
      <c r="J16" s="3"/>
      <c r="K16" s="19">
        <f t="shared" si="2"/>
        <v>0</v>
      </c>
      <c r="L16" s="31">
        <f t="shared" si="3"/>
        <v>0</v>
      </c>
    </row>
    <row r="17" spans="1:12" ht="61.5" customHeight="1" thickBot="1" x14ac:dyDescent="0.3">
      <c r="A17" s="113"/>
      <c r="B17" s="12">
        <v>1.9</v>
      </c>
      <c r="C17" s="17" t="s">
        <v>38</v>
      </c>
      <c r="D17" s="12" t="s">
        <v>40</v>
      </c>
      <c r="E17" s="12">
        <v>1</v>
      </c>
      <c r="F17" s="28"/>
      <c r="G17" s="28">
        <f t="shared" si="0"/>
        <v>0</v>
      </c>
      <c r="H17" s="12"/>
      <c r="I17" s="28">
        <f t="shared" si="1"/>
        <v>0</v>
      </c>
      <c r="J17" s="12"/>
      <c r="K17" s="28">
        <f t="shared" si="2"/>
        <v>0</v>
      </c>
      <c r="L17" s="33">
        <f t="shared" si="3"/>
        <v>0</v>
      </c>
    </row>
    <row r="18" spans="1:12" ht="21" customHeight="1" x14ac:dyDescent="0.25">
      <c r="A18" s="110">
        <v>2</v>
      </c>
      <c r="B18" s="99" t="s">
        <v>120</v>
      </c>
      <c r="C18" s="100"/>
      <c r="D18" s="100"/>
      <c r="E18" s="35"/>
      <c r="F18" s="35"/>
      <c r="G18" s="35"/>
      <c r="H18" s="35"/>
      <c r="I18" s="41"/>
      <c r="J18" s="35"/>
      <c r="K18" s="45"/>
      <c r="L18" s="53"/>
    </row>
    <row r="19" spans="1:12" ht="30" x14ac:dyDescent="0.25">
      <c r="A19" s="111"/>
      <c r="B19" s="3">
        <v>2.1</v>
      </c>
      <c r="C19" s="14" t="s">
        <v>135</v>
      </c>
      <c r="D19" s="3" t="s">
        <v>26</v>
      </c>
      <c r="E19" s="3">
        <v>423</v>
      </c>
      <c r="F19" s="19"/>
      <c r="G19" s="19">
        <f>F19*E19</f>
        <v>0</v>
      </c>
      <c r="H19" s="3"/>
      <c r="I19" s="19">
        <f>H19*E19</f>
        <v>0</v>
      </c>
      <c r="J19" s="3"/>
      <c r="K19" s="19">
        <f>J19*E19</f>
        <v>0</v>
      </c>
      <c r="L19" s="31">
        <f>K19+I19+G19</f>
        <v>0</v>
      </c>
    </row>
    <row r="20" spans="1:12" ht="45" x14ac:dyDescent="0.25">
      <c r="A20" s="111"/>
      <c r="B20" s="3">
        <v>2.1</v>
      </c>
      <c r="C20" s="14" t="s">
        <v>105</v>
      </c>
      <c r="D20" s="3" t="s">
        <v>26</v>
      </c>
      <c r="E20" s="3">
        <v>423</v>
      </c>
      <c r="F20" s="19"/>
      <c r="G20" s="19">
        <f>F20*E20</f>
        <v>0</v>
      </c>
      <c r="H20" s="3"/>
      <c r="I20" s="19">
        <f>H20*E20</f>
        <v>0</v>
      </c>
      <c r="J20" s="3"/>
      <c r="K20" s="19">
        <f>J20*E20</f>
        <v>0</v>
      </c>
      <c r="L20" s="31">
        <f>K20+I20+G20</f>
        <v>0</v>
      </c>
    </row>
    <row r="21" spans="1:12" ht="30" x14ac:dyDescent="0.25">
      <c r="A21" s="111"/>
      <c r="B21" s="3">
        <v>2.2000000000000002</v>
      </c>
      <c r="C21" s="14" t="s">
        <v>67</v>
      </c>
      <c r="D21" s="3" t="s">
        <v>26</v>
      </c>
      <c r="E21" s="3">
        <v>259</v>
      </c>
      <c r="F21" s="19"/>
      <c r="G21" s="19">
        <f>F21*E21</f>
        <v>0</v>
      </c>
      <c r="H21" s="3"/>
      <c r="I21" s="19">
        <f>H21*E21</f>
        <v>0</v>
      </c>
      <c r="J21" s="3"/>
      <c r="K21" s="19">
        <f>J21*E21</f>
        <v>0</v>
      </c>
      <c r="L21" s="31">
        <f>K21+I21+G21</f>
        <v>0</v>
      </c>
    </row>
    <row r="22" spans="1:12" ht="30" x14ac:dyDescent="0.25">
      <c r="A22" s="111"/>
      <c r="B22" s="3">
        <v>2.2999999999999998</v>
      </c>
      <c r="C22" s="14" t="s">
        <v>85</v>
      </c>
      <c r="D22" s="3" t="s">
        <v>26</v>
      </c>
      <c r="E22" s="3">
        <v>53</v>
      </c>
      <c r="F22" s="19"/>
      <c r="G22" s="19">
        <f>F22*E22</f>
        <v>0</v>
      </c>
      <c r="H22" s="3"/>
      <c r="I22" s="19">
        <f>H22*E22</f>
        <v>0</v>
      </c>
      <c r="J22" s="3"/>
      <c r="K22" s="19">
        <f>J22*E22</f>
        <v>0</v>
      </c>
      <c r="L22" s="31">
        <f>K22+I22+G22</f>
        <v>0</v>
      </c>
    </row>
    <row r="23" spans="1:12" ht="45" x14ac:dyDescent="0.25">
      <c r="A23" s="111"/>
      <c r="B23" s="3">
        <v>2.4</v>
      </c>
      <c r="C23" s="14" t="s">
        <v>69</v>
      </c>
      <c r="D23" s="3" t="s">
        <v>26</v>
      </c>
      <c r="E23" s="3">
        <v>137</v>
      </c>
      <c r="F23" s="19"/>
      <c r="G23" s="19">
        <f t="shared" ref="G23:G24" si="8">F23*E23</f>
        <v>0</v>
      </c>
      <c r="H23" s="3"/>
      <c r="I23" s="19">
        <f t="shared" ref="I23:I24" si="9">H23*E23</f>
        <v>0</v>
      </c>
      <c r="J23" s="3"/>
      <c r="K23" s="19">
        <f t="shared" ref="K23:K24" si="10">J23*E23</f>
        <v>0</v>
      </c>
      <c r="L23" s="31">
        <f t="shared" ref="L23:L24" si="11">K23+I23+G23</f>
        <v>0</v>
      </c>
    </row>
    <row r="24" spans="1:12" ht="30" x14ac:dyDescent="0.25">
      <c r="A24" s="111"/>
      <c r="B24" s="3">
        <v>2.5</v>
      </c>
      <c r="C24" s="14" t="s">
        <v>72</v>
      </c>
      <c r="D24" s="3" t="s">
        <v>26</v>
      </c>
      <c r="E24" s="3">
        <v>109</v>
      </c>
      <c r="F24" s="19"/>
      <c r="G24" s="19">
        <f t="shared" si="8"/>
        <v>0</v>
      </c>
      <c r="H24" s="3"/>
      <c r="I24" s="19">
        <f t="shared" si="9"/>
        <v>0</v>
      </c>
      <c r="J24" s="3"/>
      <c r="K24" s="19">
        <f t="shared" si="10"/>
        <v>0</v>
      </c>
      <c r="L24" s="31">
        <f t="shared" si="11"/>
        <v>0</v>
      </c>
    </row>
    <row r="25" spans="1:12" ht="45" x14ac:dyDescent="0.25">
      <c r="A25" s="112"/>
      <c r="B25" s="3">
        <v>2.6</v>
      </c>
      <c r="C25" s="14" t="s">
        <v>70</v>
      </c>
      <c r="D25" s="3" t="s">
        <v>26</v>
      </c>
      <c r="E25" s="3">
        <v>82</v>
      </c>
      <c r="F25" s="19"/>
      <c r="G25" s="19">
        <f t="shared" ref="G25:G29" si="12">F25*E25</f>
        <v>0</v>
      </c>
      <c r="H25" s="3"/>
      <c r="I25" s="19">
        <f t="shared" ref="I25:I29" si="13">H25*E25</f>
        <v>0</v>
      </c>
      <c r="J25" s="3"/>
      <c r="K25" s="19">
        <f t="shared" ref="K25:K29" si="14">J25*E25</f>
        <v>0</v>
      </c>
      <c r="L25" s="31">
        <f t="shared" ref="L25:L29" si="15">K25+I25+G25</f>
        <v>0</v>
      </c>
    </row>
    <row r="26" spans="1:12" ht="60" x14ac:dyDescent="0.25">
      <c r="A26" s="112"/>
      <c r="B26" s="3">
        <v>2.7</v>
      </c>
      <c r="C26" s="14" t="s">
        <v>71</v>
      </c>
      <c r="D26" s="3" t="s">
        <v>40</v>
      </c>
      <c r="E26" s="3">
        <v>150</v>
      </c>
      <c r="F26" s="19"/>
      <c r="G26" s="19">
        <f t="shared" ref="G26" si="16">F26*E26</f>
        <v>0</v>
      </c>
      <c r="H26" s="3"/>
      <c r="I26" s="19">
        <f t="shared" ref="I26" si="17">H26*E26</f>
        <v>0</v>
      </c>
      <c r="J26" s="3"/>
      <c r="K26" s="19">
        <f t="shared" ref="K26" si="18">J26*E26</f>
        <v>0</v>
      </c>
      <c r="L26" s="31">
        <f t="shared" ref="L26" si="19">K26+I26+G26</f>
        <v>0</v>
      </c>
    </row>
    <row r="27" spans="1:12" ht="34.5" customHeight="1" x14ac:dyDescent="0.25">
      <c r="A27" s="114"/>
      <c r="B27" s="3">
        <v>2.8</v>
      </c>
      <c r="C27" s="15" t="s">
        <v>118</v>
      </c>
      <c r="D27" s="3" t="s">
        <v>26</v>
      </c>
      <c r="E27" s="3">
        <v>200</v>
      </c>
      <c r="F27" s="19"/>
      <c r="G27" s="19">
        <f t="shared" si="12"/>
        <v>0</v>
      </c>
      <c r="H27" s="3"/>
      <c r="I27" s="19">
        <f t="shared" si="13"/>
        <v>0</v>
      </c>
      <c r="J27" s="3"/>
      <c r="K27" s="19">
        <f t="shared" si="14"/>
        <v>0</v>
      </c>
      <c r="L27" s="31">
        <f t="shared" si="15"/>
        <v>0</v>
      </c>
    </row>
    <row r="28" spans="1:12" ht="60" x14ac:dyDescent="0.25">
      <c r="A28" s="114"/>
      <c r="B28" s="3">
        <v>2.9</v>
      </c>
      <c r="C28" s="16" t="s">
        <v>127</v>
      </c>
      <c r="D28" s="3" t="s">
        <v>26</v>
      </c>
      <c r="E28" s="18">
        <v>850</v>
      </c>
      <c r="F28" s="25"/>
      <c r="G28" s="19">
        <f t="shared" si="12"/>
        <v>0</v>
      </c>
      <c r="H28" s="18"/>
      <c r="I28" s="19">
        <f t="shared" si="13"/>
        <v>0</v>
      </c>
      <c r="J28" s="18"/>
      <c r="K28" s="19">
        <f t="shared" si="14"/>
        <v>0</v>
      </c>
      <c r="L28" s="31">
        <f t="shared" si="15"/>
        <v>0</v>
      </c>
    </row>
    <row r="29" spans="1:12" ht="30" x14ac:dyDescent="0.25">
      <c r="A29" s="114"/>
      <c r="B29" s="19">
        <v>2.1</v>
      </c>
      <c r="C29" s="16" t="s">
        <v>39</v>
      </c>
      <c r="D29" s="3" t="s">
        <v>26</v>
      </c>
      <c r="E29" s="18">
        <v>5000</v>
      </c>
      <c r="F29" s="25"/>
      <c r="G29" s="19">
        <f t="shared" si="12"/>
        <v>0</v>
      </c>
      <c r="H29" s="18"/>
      <c r="I29" s="19">
        <f t="shared" si="13"/>
        <v>0</v>
      </c>
      <c r="J29" s="18"/>
      <c r="K29" s="19">
        <f t="shared" si="14"/>
        <v>0</v>
      </c>
      <c r="L29" s="31">
        <f t="shared" si="15"/>
        <v>0</v>
      </c>
    </row>
    <row r="30" spans="1:12" ht="30.75" thickBot="1" x14ac:dyDescent="0.3">
      <c r="A30" s="114"/>
      <c r="B30" s="3">
        <v>2.11</v>
      </c>
      <c r="C30" s="16" t="s">
        <v>119</v>
      </c>
      <c r="D30" s="3" t="s">
        <v>26</v>
      </c>
      <c r="E30" s="18">
        <v>6500</v>
      </c>
      <c r="F30" s="25"/>
      <c r="G30" s="19">
        <f t="shared" ref="G30" si="20">F30*E30</f>
        <v>0</v>
      </c>
      <c r="H30" s="18"/>
      <c r="I30" s="19">
        <f t="shared" ref="I30" si="21">H30*E30</f>
        <v>0</v>
      </c>
      <c r="J30" s="18"/>
      <c r="K30" s="19">
        <f t="shared" ref="K30" si="22">J30*E30</f>
        <v>0</v>
      </c>
      <c r="L30" s="31">
        <f t="shared" ref="L30" si="23">K30+I30+G30</f>
        <v>0</v>
      </c>
    </row>
    <row r="31" spans="1:12" ht="21" customHeight="1" x14ac:dyDescent="0.25">
      <c r="A31" s="110">
        <v>3</v>
      </c>
      <c r="B31" s="115" t="s">
        <v>25</v>
      </c>
      <c r="C31" s="115"/>
      <c r="D31" s="115"/>
      <c r="E31" s="36"/>
      <c r="F31" s="36"/>
      <c r="G31" s="36"/>
      <c r="H31" s="36"/>
      <c r="I31" s="40"/>
      <c r="J31" s="36"/>
      <c r="K31" s="40"/>
      <c r="L31" s="52"/>
    </row>
    <row r="32" spans="1:12" ht="31.5" customHeight="1" x14ac:dyDescent="0.25">
      <c r="A32" s="111"/>
      <c r="B32" s="3">
        <v>3.1</v>
      </c>
      <c r="C32" s="14" t="s">
        <v>73</v>
      </c>
      <c r="D32" s="3" t="s">
        <v>26</v>
      </c>
      <c r="E32" s="3">
        <v>170</v>
      </c>
      <c r="F32" s="19"/>
      <c r="G32" s="19">
        <f>F32*E32</f>
        <v>0</v>
      </c>
      <c r="H32" s="3"/>
      <c r="I32" s="19">
        <f>H32*E32</f>
        <v>0</v>
      </c>
      <c r="J32" s="3"/>
      <c r="K32" s="19">
        <f>J32*E32</f>
        <v>0</v>
      </c>
      <c r="L32" s="31">
        <f>K32+I32+G32</f>
        <v>0</v>
      </c>
    </row>
    <row r="33" spans="1:12" ht="31.5" customHeight="1" x14ac:dyDescent="0.25">
      <c r="A33" s="112"/>
      <c r="B33" s="3">
        <v>3.2</v>
      </c>
      <c r="C33" s="14" t="s">
        <v>68</v>
      </c>
      <c r="D33" s="3" t="s">
        <v>26</v>
      </c>
      <c r="E33" s="3">
        <v>1020</v>
      </c>
      <c r="F33" s="19"/>
      <c r="G33" s="19">
        <f>F33*E33</f>
        <v>0</v>
      </c>
      <c r="H33" s="3"/>
      <c r="I33" s="19">
        <f>H33*E33</f>
        <v>0</v>
      </c>
      <c r="J33" s="19"/>
      <c r="K33" s="19">
        <f>J33*E33</f>
        <v>0</v>
      </c>
      <c r="L33" s="31">
        <f>K33+I33+G33</f>
        <v>0</v>
      </c>
    </row>
    <row r="34" spans="1:12" ht="30.75" thickBot="1" x14ac:dyDescent="0.3">
      <c r="A34" s="113"/>
      <c r="B34" s="12">
        <v>3.3</v>
      </c>
      <c r="C34" s="17" t="s">
        <v>27</v>
      </c>
      <c r="D34" s="12" t="s">
        <v>26</v>
      </c>
      <c r="E34" s="12">
        <v>1713</v>
      </c>
      <c r="F34" s="28"/>
      <c r="G34" s="28">
        <f t="shared" ref="G34" si="24">F34*E34</f>
        <v>0</v>
      </c>
      <c r="H34" s="3"/>
      <c r="I34" s="28">
        <f t="shared" ref="I34" si="25">H34*E34</f>
        <v>0</v>
      </c>
      <c r="J34" s="28"/>
      <c r="K34" s="28">
        <f t="shared" ref="K34" si="26">J34*E34</f>
        <v>0</v>
      </c>
      <c r="L34" s="33">
        <f t="shared" ref="L34" si="27">K34+I34+G34</f>
        <v>0</v>
      </c>
    </row>
    <row r="35" spans="1:12" ht="31.5" customHeight="1" x14ac:dyDescent="0.25">
      <c r="A35" s="110">
        <v>4</v>
      </c>
      <c r="B35" s="124" t="s">
        <v>76</v>
      </c>
      <c r="C35" s="125"/>
      <c r="D35" s="126"/>
      <c r="E35" s="37"/>
      <c r="F35" s="38"/>
      <c r="G35" s="38"/>
      <c r="H35" s="38"/>
      <c r="I35" s="42"/>
      <c r="J35" s="38"/>
      <c r="K35" s="46"/>
      <c r="L35" s="53"/>
    </row>
    <row r="36" spans="1:12" ht="45" x14ac:dyDescent="0.25">
      <c r="A36" s="112"/>
      <c r="B36" s="3">
        <v>4.0999999999999996</v>
      </c>
      <c r="C36" s="14" t="s">
        <v>121</v>
      </c>
      <c r="D36" s="3" t="s">
        <v>26</v>
      </c>
      <c r="E36" s="3">
        <v>90</v>
      </c>
      <c r="F36" s="19"/>
      <c r="G36" s="19">
        <f>F36*E36</f>
        <v>0</v>
      </c>
      <c r="H36" s="3"/>
      <c r="I36" s="19">
        <f>H36*E36</f>
        <v>0</v>
      </c>
      <c r="J36" s="3"/>
      <c r="K36" s="19">
        <f>J36*E36</f>
        <v>0</v>
      </c>
      <c r="L36" s="31">
        <f>K36+I36+G36</f>
        <v>0</v>
      </c>
    </row>
    <row r="37" spans="1:12" ht="51" customHeight="1" thickBot="1" x14ac:dyDescent="0.3">
      <c r="A37" s="113"/>
      <c r="B37" s="12">
        <v>4.2</v>
      </c>
      <c r="C37" s="17" t="s">
        <v>77</v>
      </c>
      <c r="D37" s="12" t="s">
        <v>26</v>
      </c>
      <c r="E37" s="12">
        <v>27</v>
      </c>
      <c r="F37" s="28"/>
      <c r="G37" s="28">
        <f>F37*E37</f>
        <v>0</v>
      </c>
      <c r="H37" s="12"/>
      <c r="I37" s="28">
        <f>H37*E37</f>
        <v>0</v>
      </c>
      <c r="J37" s="12"/>
      <c r="K37" s="28">
        <f>J37*E37</f>
        <v>0</v>
      </c>
      <c r="L37" s="33">
        <f>K37+I37+G37</f>
        <v>0</v>
      </c>
    </row>
    <row r="38" spans="1:12" ht="21" customHeight="1" x14ac:dyDescent="0.25">
      <c r="A38" s="121">
        <v>5</v>
      </c>
      <c r="B38" s="99" t="s">
        <v>80</v>
      </c>
      <c r="C38" s="100"/>
      <c r="D38" s="101"/>
      <c r="E38" s="34"/>
      <c r="F38" s="36"/>
      <c r="G38" s="36"/>
      <c r="H38" s="36"/>
      <c r="I38" s="40"/>
      <c r="J38" s="36"/>
      <c r="K38" s="45"/>
      <c r="L38" s="52"/>
    </row>
    <row r="39" spans="1:12" ht="30" x14ac:dyDescent="0.25">
      <c r="A39" s="122"/>
      <c r="B39" s="3">
        <v>5.0999999999999996</v>
      </c>
      <c r="C39" s="14" t="s">
        <v>31</v>
      </c>
      <c r="D39" s="3" t="s">
        <v>23</v>
      </c>
      <c r="E39" s="3">
        <v>1007</v>
      </c>
      <c r="F39" s="19"/>
      <c r="G39" s="19">
        <f>F39*E39</f>
        <v>0</v>
      </c>
      <c r="H39" s="3"/>
      <c r="I39" s="19">
        <f>H39*E39</f>
        <v>0</v>
      </c>
      <c r="J39" s="3"/>
      <c r="K39" s="19">
        <f>J39*E39</f>
        <v>0</v>
      </c>
      <c r="L39" s="31">
        <f>K39+I39+G39</f>
        <v>0</v>
      </c>
    </row>
    <row r="40" spans="1:12" ht="60.75" customHeight="1" x14ac:dyDescent="0.25">
      <c r="A40" s="122"/>
      <c r="B40" s="3">
        <v>5.2</v>
      </c>
      <c r="C40" s="14" t="s">
        <v>167</v>
      </c>
      <c r="D40" s="3" t="s">
        <v>23</v>
      </c>
      <c r="E40" s="3">
        <v>375</v>
      </c>
      <c r="F40" s="19"/>
      <c r="G40" s="19">
        <f>F40*E40</f>
        <v>0</v>
      </c>
      <c r="H40" s="86"/>
      <c r="I40" s="19">
        <f>H40*E40</f>
        <v>0</v>
      </c>
      <c r="J40" s="86"/>
      <c r="K40" s="19">
        <f>J40*E40</f>
        <v>0</v>
      </c>
      <c r="L40" s="31">
        <f>K40+I40+G40</f>
        <v>0</v>
      </c>
    </row>
    <row r="41" spans="1:12" ht="30.75" customHeight="1" x14ac:dyDescent="0.25">
      <c r="A41" s="122"/>
      <c r="B41" s="3">
        <v>5.3</v>
      </c>
      <c r="C41" s="14" t="s">
        <v>43</v>
      </c>
      <c r="D41" s="3" t="s">
        <v>23</v>
      </c>
      <c r="E41" s="3">
        <f>208*0.4</f>
        <v>83.2</v>
      </c>
      <c r="F41" s="19"/>
      <c r="G41" s="19">
        <f t="shared" ref="G41:G47" si="28">F41*E41</f>
        <v>0</v>
      </c>
      <c r="H41" s="3"/>
      <c r="I41" s="19">
        <f t="shared" ref="I41:I47" si="29">H41*E41</f>
        <v>0</v>
      </c>
      <c r="J41" s="19"/>
      <c r="K41" s="19">
        <f>J41*E41</f>
        <v>0</v>
      </c>
      <c r="L41" s="31">
        <f t="shared" ref="L41:L47" si="30">K41+I41+G41</f>
        <v>0</v>
      </c>
    </row>
    <row r="42" spans="1:12" ht="18" customHeight="1" x14ac:dyDescent="0.25">
      <c r="A42" s="122"/>
      <c r="B42" s="3">
        <v>5.4</v>
      </c>
      <c r="C42" s="14" t="s">
        <v>122</v>
      </c>
      <c r="D42" s="3" t="s">
        <v>23</v>
      </c>
      <c r="E42" s="3">
        <v>30</v>
      </c>
      <c r="F42" s="19"/>
      <c r="G42" s="19">
        <f t="shared" ref="G42" si="31">F42*E42</f>
        <v>0</v>
      </c>
      <c r="H42" s="3"/>
      <c r="I42" s="19">
        <f t="shared" ref="I42" si="32">H42*E42</f>
        <v>0</v>
      </c>
      <c r="J42" s="19"/>
      <c r="K42" s="19">
        <f>J42*E42</f>
        <v>0</v>
      </c>
      <c r="L42" s="31">
        <f t="shared" ref="L42" si="33">K42+I42+G42</f>
        <v>0</v>
      </c>
    </row>
    <row r="43" spans="1:12" ht="44.25" customHeight="1" x14ac:dyDescent="0.25">
      <c r="A43" s="122"/>
      <c r="B43" s="3">
        <v>5.5</v>
      </c>
      <c r="C43" s="14" t="s">
        <v>128</v>
      </c>
      <c r="D43" s="3" t="s">
        <v>26</v>
      </c>
      <c r="E43" s="3">
        <v>3143</v>
      </c>
      <c r="F43" s="19"/>
      <c r="G43" s="19">
        <f t="shared" si="28"/>
        <v>0</v>
      </c>
      <c r="H43" s="3"/>
      <c r="I43" s="19">
        <f t="shared" si="29"/>
        <v>0</v>
      </c>
      <c r="J43" s="3"/>
      <c r="K43" s="19">
        <f t="shared" ref="K43:K47" si="34">J43*E43</f>
        <v>0</v>
      </c>
      <c r="L43" s="31">
        <f t="shared" si="30"/>
        <v>0</v>
      </c>
    </row>
    <row r="44" spans="1:12" ht="44.25" customHeight="1" x14ac:dyDescent="0.25">
      <c r="A44" s="122"/>
      <c r="B44" s="3">
        <v>5.6</v>
      </c>
      <c r="C44" s="14" t="s">
        <v>78</v>
      </c>
      <c r="D44" s="3" t="s">
        <v>26</v>
      </c>
      <c r="E44" s="3">
        <v>340</v>
      </c>
      <c r="F44" s="19"/>
      <c r="G44" s="19">
        <f t="shared" si="28"/>
        <v>0</v>
      </c>
      <c r="H44" s="3"/>
      <c r="I44" s="19">
        <f t="shared" si="29"/>
        <v>0</v>
      </c>
      <c r="J44" s="3"/>
      <c r="K44" s="19">
        <f t="shared" si="34"/>
        <v>0</v>
      </c>
      <c r="L44" s="31">
        <f t="shared" si="30"/>
        <v>0</v>
      </c>
    </row>
    <row r="45" spans="1:12" ht="30" x14ac:dyDescent="0.25">
      <c r="A45" s="122"/>
      <c r="B45" s="3">
        <v>5.7</v>
      </c>
      <c r="C45" s="14" t="s">
        <v>79</v>
      </c>
      <c r="D45" s="3" t="s">
        <v>26</v>
      </c>
      <c r="E45" s="3">
        <v>131</v>
      </c>
      <c r="F45" s="19"/>
      <c r="G45" s="19">
        <f t="shared" si="28"/>
        <v>0</v>
      </c>
      <c r="H45" s="3"/>
      <c r="I45" s="19">
        <f t="shared" si="29"/>
        <v>0</v>
      </c>
      <c r="J45" s="3"/>
      <c r="K45" s="19">
        <f t="shared" si="34"/>
        <v>0</v>
      </c>
      <c r="L45" s="31">
        <f t="shared" si="30"/>
        <v>0</v>
      </c>
    </row>
    <row r="46" spans="1:12" ht="29.25" customHeight="1" x14ac:dyDescent="0.25">
      <c r="A46" s="123"/>
      <c r="B46" s="3">
        <v>5.8</v>
      </c>
      <c r="C46" s="14" t="s">
        <v>125</v>
      </c>
      <c r="D46" s="3" t="s">
        <v>26</v>
      </c>
      <c r="E46" s="3">
        <v>2850</v>
      </c>
      <c r="F46" s="19"/>
      <c r="G46" s="19">
        <f t="shared" ref="G46" si="35">F46*E46</f>
        <v>0</v>
      </c>
      <c r="H46" s="3"/>
      <c r="I46" s="19">
        <f t="shared" ref="I46" si="36">H46*E46</f>
        <v>0</v>
      </c>
      <c r="J46" s="3"/>
      <c r="K46" s="19">
        <f t="shared" ref="K46" si="37">J46*E46</f>
        <v>0</v>
      </c>
      <c r="L46" s="31">
        <f t="shared" ref="L46" si="38">K46+I46+G46</f>
        <v>0</v>
      </c>
    </row>
    <row r="47" spans="1:12" ht="45.75" thickBot="1" x14ac:dyDescent="0.3">
      <c r="A47" s="123"/>
      <c r="B47" s="3">
        <v>5.9</v>
      </c>
      <c r="C47" s="16" t="s">
        <v>130</v>
      </c>
      <c r="D47" s="18" t="s">
        <v>23</v>
      </c>
      <c r="E47" s="18">
        <f>11452*0.015</f>
        <v>171.78</v>
      </c>
      <c r="F47" s="25"/>
      <c r="G47" s="25">
        <f t="shared" si="28"/>
        <v>0</v>
      </c>
      <c r="H47" s="18"/>
      <c r="I47" s="25">
        <f t="shared" si="29"/>
        <v>0</v>
      </c>
      <c r="J47" s="18"/>
      <c r="K47" s="25">
        <f t="shared" si="34"/>
        <v>0</v>
      </c>
      <c r="L47" s="32">
        <f t="shared" si="30"/>
        <v>0</v>
      </c>
    </row>
    <row r="48" spans="1:12" ht="21" customHeight="1" x14ac:dyDescent="0.25">
      <c r="A48" s="119">
        <v>6</v>
      </c>
      <c r="B48" s="99" t="s">
        <v>74</v>
      </c>
      <c r="C48" s="100"/>
      <c r="D48" s="101"/>
      <c r="E48" s="34"/>
      <c r="F48" s="36"/>
      <c r="G48" s="36"/>
      <c r="H48" s="36"/>
      <c r="I48" s="40"/>
      <c r="J48" s="36"/>
      <c r="K48" s="45"/>
      <c r="L48" s="52"/>
    </row>
    <row r="49" spans="1:12" ht="60" x14ac:dyDescent="0.25">
      <c r="A49" s="120"/>
      <c r="B49" s="3">
        <v>6.1</v>
      </c>
      <c r="C49" s="14" t="s">
        <v>123</v>
      </c>
      <c r="D49" s="3" t="s">
        <v>23</v>
      </c>
      <c r="E49" s="3">
        <v>110</v>
      </c>
      <c r="F49" s="19"/>
      <c r="G49" s="19">
        <f>F49*E49</f>
        <v>0</v>
      </c>
      <c r="H49" s="3"/>
      <c r="I49" s="19">
        <f>H49*E49</f>
        <v>0</v>
      </c>
      <c r="J49" s="19"/>
      <c r="K49" s="19">
        <f>J49*E49</f>
        <v>0</v>
      </c>
      <c r="L49" s="31">
        <f>K49+I49+G49</f>
        <v>0</v>
      </c>
    </row>
    <row r="50" spans="1:12" ht="45.75" customHeight="1" thickBot="1" x14ac:dyDescent="0.3">
      <c r="A50" s="120"/>
      <c r="B50" s="18">
        <v>6.2</v>
      </c>
      <c r="C50" s="16" t="s">
        <v>124</v>
      </c>
      <c r="D50" s="18" t="s">
        <v>23</v>
      </c>
      <c r="E50" s="18">
        <v>139</v>
      </c>
      <c r="F50" s="25"/>
      <c r="G50" s="25">
        <f t="shared" ref="G50" si="39">F50*E50</f>
        <v>0</v>
      </c>
      <c r="H50" s="18"/>
      <c r="I50" s="25">
        <f t="shared" ref="I50" si="40">H50*E50</f>
        <v>0</v>
      </c>
      <c r="J50" s="25"/>
      <c r="K50" s="25">
        <f t="shared" ref="K50" si="41">J50*E50</f>
        <v>0</v>
      </c>
      <c r="L50" s="32">
        <f t="shared" ref="L50" si="42">K50+I50+G50</f>
        <v>0</v>
      </c>
    </row>
    <row r="51" spans="1:12" ht="33" customHeight="1" x14ac:dyDescent="0.25">
      <c r="A51" s="110">
        <v>7</v>
      </c>
      <c r="B51" s="118" t="s">
        <v>75</v>
      </c>
      <c r="C51" s="118"/>
      <c r="D51" s="118"/>
      <c r="E51" s="35"/>
      <c r="F51" s="35"/>
      <c r="G51" s="35"/>
      <c r="H51" s="35"/>
      <c r="I51" s="41"/>
      <c r="J51" s="35"/>
      <c r="K51" s="45"/>
      <c r="L51" s="53"/>
    </row>
    <row r="52" spans="1:12" ht="30" x14ac:dyDescent="0.25">
      <c r="A52" s="112"/>
      <c r="B52" s="3">
        <v>7.1</v>
      </c>
      <c r="C52" s="14" t="s">
        <v>42</v>
      </c>
      <c r="D52" s="3" t="s">
        <v>30</v>
      </c>
      <c r="E52" s="3">
        <v>8</v>
      </c>
      <c r="F52" s="19"/>
      <c r="G52" s="19">
        <f>F52*E52</f>
        <v>0</v>
      </c>
      <c r="H52" s="3"/>
      <c r="I52" s="19">
        <f>H52*E52</f>
        <v>0</v>
      </c>
      <c r="J52" s="3"/>
      <c r="K52" s="19">
        <f>J52*E52</f>
        <v>0</v>
      </c>
      <c r="L52" s="31">
        <f>K52+I52+G52</f>
        <v>0</v>
      </c>
    </row>
    <row r="53" spans="1:12" ht="30" x14ac:dyDescent="0.25">
      <c r="A53" s="112"/>
      <c r="B53" s="3">
        <v>7.2</v>
      </c>
      <c r="C53" s="14" t="s">
        <v>28</v>
      </c>
      <c r="D53" s="3" t="s">
        <v>30</v>
      </c>
      <c r="E53" s="3">
        <v>2</v>
      </c>
      <c r="F53" s="19"/>
      <c r="G53" s="19">
        <f t="shared" ref="G53:G56" si="43">F53*E53</f>
        <v>0</v>
      </c>
      <c r="H53" s="3"/>
      <c r="I53" s="19">
        <f t="shared" ref="I53:I56" si="44">H53*E53</f>
        <v>0</v>
      </c>
      <c r="J53" s="3"/>
      <c r="K53" s="19">
        <f t="shared" ref="K53:K56" si="45">J53*E53</f>
        <v>0</v>
      </c>
      <c r="L53" s="31">
        <f t="shared" ref="L53:L56" si="46">K53+I53+G53</f>
        <v>0</v>
      </c>
    </row>
    <row r="54" spans="1:12" ht="30" x14ac:dyDescent="0.25">
      <c r="A54" s="112"/>
      <c r="B54" s="3">
        <v>7.3</v>
      </c>
      <c r="C54" s="14" t="s">
        <v>131</v>
      </c>
      <c r="D54" s="3" t="s">
        <v>29</v>
      </c>
      <c r="E54" s="3">
        <v>100</v>
      </c>
      <c r="F54" s="19"/>
      <c r="G54" s="19">
        <f t="shared" ref="G54" si="47">F54*E54</f>
        <v>0</v>
      </c>
      <c r="H54" s="3"/>
      <c r="I54" s="19">
        <f t="shared" ref="I54" si="48">H54*E54</f>
        <v>0</v>
      </c>
      <c r="J54" s="3"/>
      <c r="K54" s="19">
        <f t="shared" ref="K54" si="49">J54*E54</f>
        <v>0</v>
      </c>
      <c r="L54" s="31">
        <f t="shared" ref="L54" si="50">K54+I54+G54</f>
        <v>0</v>
      </c>
    </row>
    <row r="55" spans="1:12" ht="45" x14ac:dyDescent="0.25">
      <c r="A55" s="112"/>
      <c r="B55" s="3">
        <v>7.4</v>
      </c>
      <c r="C55" s="14" t="s">
        <v>126</v>
      </c>
      <c r="D55" s="3" t="s">
        <v>23</v>
      </c>
      <c r="E55" s="3">
        <v>33.5</v>
      </c>
      <c r="F55" s="19"/>
      <c r="G55" s="19">
        <f t="shared" si="43"/>
        <v>0</v>
      </c>
      <c r="H55" s="3"/>
      <c r="I55" s="19">
        <f t="shared" si="44"/>
        <v>0</v>
      </c>
      <c r="J55" s="3"/>
      <c r="K55" s="19">
        <f t="shared" si="45"/>
        <v>0</v>
      </c>
      <c r="L55" s="31">
        <f t="shared" si="46"/>
        <v>0</v>
      </c>
    </row>
    <row r="56" spans="1:12" ht="30.75" customHeight="1" thickBot="1" x14ac:dyDescent="0.3">
      <c r="A56" s="114"/>
      <c r="B56" s="3">
        <v>7.5</v>
      </c>
      <c r="C56" s="20" t="s">
        <v>81</v>
      </c>
      <c r="D56" s="39" t="s">
        <v>23</v>
      </c>
      <c r="E56" s="18">
        <v>18</v>
      </c>
      <c r="F56" s="25"/>
      <c r="G56" s="25">
        <f t="shared" si="43"/>
        <v>0</v>
      </c>
      <c r="H56" s="18"/>
      <c r="I56" s="25">
        <f t="shared" si="44"/>
        <v>0</v>
      </c>
      <c r="J56" s="18"/>
      <c r="K56" s="25">
        <f t="shared" si="45"/>
        <v>0</v>
      </c>
      <c r="L56" s="32">
        <f t="shared" si="46"/>
        <v>0</v>
      </c>
    </row>
    <row r="57" spans="1:12" ht="21" customHeight="1" x14ac:dyDescent="0.25">
      <c r="A57" s="110">
        <v>8</v>
      </c>
      <c r="B57" s="99" t="s">
        <v>44</v>
      </c>
      <c r="C57" s="100"/>
      <c r="D57" s="101"/>
      <c r="E57" s="34"/>
      <c r="F57" s="36"/>
      <c r="G57" s="36"/>
      <c r="H57" s="36"/>
      <c r="I57" s="40"/>
      <c r="J57" s="36"/>
      <c r="K57" s="45"/>
      <c r="L57" s="52"/>
    </row>
    <row r="58" spans="1:12" ht="30" x14ac:dyDescent="0.25">
      <c r="A58" s="111"/>
      <c r="B58" s="3">
        <v>8.1</v>
      </c>
      <c r="C58" s="14" t="s">
        <v>82</v>
      </c>
      <c r="D58" s="3" t="s">
        <v>40</v>
      </c>
      <c r="E58" s="3">
        <v>1</v>
      </c>
      <c r="F58" s="19"/>
      <c r="G58" s="19">
        <f>F58*E58</f>
        <v>0</v>
      </c>
      <c r="H58" s="3"/>
      <c r="I58" s="19">
        <f>H58*E58</f>
        <v>0</v>
      </c>
      <c r="J58" s="3"/>
      <c r="K58" s="19">
        <f>J58*E58</f>
        <v>0</v>
      </c>
      <c r="L58" s="31">
        <f>K58+I58+G58</f>
        <v>0</v>
      </c>
    </row>
    <row r="59" spans="1:12" ht="45" x14ac:dyDescent="0.25">
      <c r="A59" s="111"/>
      <c r="B59" s="3">
        <v>8.1999999999999993</v>
      </c>
      <c r="C59" s="14" t="s">
        <v>129</v>
      </c>
      <c r="D59" s="3" t="s">
        <v>26</v>
      </c>
      <c r="E59" s="3">
        <v>110</v>
      </c>
      <c r="F59" s="19"/>
      <c r="G59" s="19">
        <f t="shared" ref="G59:G62" si="51">F59*E59</f>
        <v>0</v>
      </c>
      <c r="H59" s="3"/>
      <c r="I59" s="19">
        <f t="shared" ref="I59:I62" si="52">H59*E59</f>
        <v>0</v>
      </c>
      <c r="J59" s="3"/>
      <c r="K59" s="19">
        <f t="shared" ref="K59:K62" si="53">J59*E59</f>
        <v>0</v>
      </c>
      <c r="L59" s="31">
        <f t="shared" ref="L59:L62" si="54">K59+I59+G59</f>
        <v>0</v>
      </c>
    </row>
    <row r="60" spans="1:12" ht="30" x14ac:dyDescent="0.25">
      <c r="A60" s="111"/>
      <c r="B60" s="3">
        <v>8.3000000000000007</v>
      </c>
      <c r="C60" s="14" t="s">
        <v>88</v>
      </c>
      <c r="D60" s="3" t="s">
        <v>30</v>
      </c>
      <c r="E60" s="3">
        <v>4</v>
      </c>
      <c r="F60" s="19"/>
      <c r="G60" s="19">
        <f t="shared" si="51"/>
        <v>0</v>
      </c>
      <c r="H60" s="3"/>
      <c r="I60" s="19">
        <f t="shared" si="52"/>
        <v>0</v>
      </c>
      <c r="J60" s="3"/>
      <c r="K60" s="19">
        <f t="shared" si="53"/>
        <v>0</v>
      </c>
      <c r="L60" s="31">
        <f t="shared" si="54"/>
        <v>0</v>
      </c>
    </row>
    <row r="61" spans="1:12" ht="45" x14ac:dyDescent="0.25">
      <c r="A61" s="111"/>
      <c r="B61" s="3">
        <v>8.4</v>
      </c>
      <c r="C61" s="14" t="s">
        <v>89</v>
      </c>
      <c r="D61" s="3" t="s">
        <v>90</v>
      </c>
      <c r="E61" s="3">
        <v>25</v>
      </c>
      <c r="F61" s="19"/>
      <c r="G61" s="19">
        <f t="shared" si="51"/>
        <v>0</v>
      </c>
      <c r="H61" s="3"/>
      <c r="I61" s="19">
        <f t="shared" si="52"/>
        <v>0</v>
      </c>
      <c r="J61" s="3"/>
      <c r="K61" s="19">
        <f t="shared" si="53"/>
        <v>0</v>
      </c>
      <c r="L61" s="31">
        <f t="shared" si="54"/>
        <v>0</v>
      </c>
    </row>
    <row r="62" spans="1:12" ht="75.75" thickBot="1" x14ac:dyDescent="0.3">
      <c r="A62" s="113"/>
      <c r="B62" s="12">
        <v>8.5</v>
      </c>
      <c r="C62" s="17" t="s">
        <v>111</v>
      </c>
      <c r="D62" s="12" t="s">
        <v>90</v>
      </c>
      <c r="E62" s="12">
        <v>6</v>
      </c>
      <c r="F62" s="28"/>
      <c r="G62" s="28">
        <f t="shared" si="51"/>
        <v>0</v>
      </c>
      <c r="H62" s="12"/>
      <c r="I62" s="28">
        <f t="shared" si="52"/>
        <v>0</v>
      </c>
      <c r="J62" s="12"/>
      <c r="K62" s="28">
        <f t="shared" si="53"/>
        <v>0</v>
      </c>
      <c r="L62" s="33">
        <f t="shared" si="54"/>
        <v>0</v>
      </c>
    </row>
    <row r="63" spans="1:12" ht="21" customHeight="1" x14ac:dyDescent="0.25">
      <c r="A63" s="110">
        <v>9</v>
      </c>
      <c r="B63" s="115" t="s">
        <v>21</v>
      </c>
      <c r="C63" s="115"/>
      <c r="D63" s="115"/>
      <c r="E63" s="35"/>
      <c r="F63" s="35"/>
      <c r="G63" s="35"/>
      <c r="H63" s="35"/>
      <c r="I63" s="41"/>
      <c r="J63" s="35"/>
      <c r="K63" s="45"/>
      <c r="L63" s="53"/>
    </row>
    <row r="64" spans="1:12" ht="45" x14ac:dyDescent="0.25">
      <c r="A64" s="111"/>
      <c r="B64" s="3">
        <v>9.1</v>
      </c>
      <c r="C64" s="14" t="s">
        <v>83</v>
      </c>
      <c r="D64" s="3" t="s">
        <v>23</v>
      </c>
      <c r="E64" s="3">
        <f>3100*0.03</f>
        <v>93</v>
      </c>
      <c r="F64" s="19"/>
      <c r="G64" s="19">
        <f>F64*E64</f>
        <v>0</v>
      </c>
      <c r="H64" s="3"/>
      <c r="I64" s="19">
        <f>H64*E64</f>
        <v>0</v>
      </c>
      <c r="J64" s="19"/>
      <c r="K64" s="19">
        <f>J64*E64</f>
        <v>0</v>
      </c>
      <c r="L64" s="31">
        <f>K64+I64+G64</f>
        <v>0</v>
      </c>
    </row>
    <row r="65" spans="1:12" ht="81.75" customHeight="1" x14ac:dyDescent="0.25">
      <c r="A65" s="111"/>
      <c r="B65" s="3">
        <v>9.1999999999999993</v>
      </c>
      <c r="C65" s="15" t="s">
        <v>24</v>
      </c>
      <c r="D65" s="3" t="s">
        <v>23</v>
      </c>
      <c r="E65" s="3">
        <v>3275</v>
      </c>
      <c r="F65" s="19"/>
      <c r="G65" s="19">
        <f t="shared" ref="G65:G70" si="55">F65*E65</f>
        <v>0</v>
      </c>
      <c r="H65" s="3"/>
      <c r="I65" s="19">
        <f t="shared" ref="I65:I70" si="56">H65*E65</f>
        <v>0</v>
      </c>
      <c r="J65" s="19"/>
      <c r="K65" s="19">
        <f t="shared" ref="K65:K70" si="57">J65*E65</f>
        <v>0</v>
      </c>
      <c r="L65" s="31">
        <f t="shared" ref="L65:L70" si="58">K65+I65+G65</f>
        <v>0</v>
      </c>
    </row>
    <row r="66" spans="1:12" ht="30.75" customHeight="1" x14ac:dyDescent="0.25">
      <c r="A66" s="111"/>
      <c r="B66" s="3">
        <v>9.3000000000000007</v>
      </c>
      <c r="C66" s="14" t="s">
        <v>93</v>
      </c>
      <c r="D66" s="3" t="s">
        <v>23</v>
      </c>
      <c r="E66" s="3">
        <v>230</v>
      </c>
      <c r="F66" s="19"/>
      <c r="G66" s="19">
        <f t="shared" ref="G66" si="59">F66*E66</f>
        <v>0</v>
      </c>
      <c r="H66" s="3"/>
      <c r="I66" s="19">
        <f t="shared" ref="I66" si="60">H66*E66</f>
        <v>0</v>
      </c>
      <c r="J66" s="3"/>
      <c r="K66" s="19">
        <f t="shared" ref="K66" si="61">J66*E66</f>
        <v>0</v>
      </c>
      <c r="L66" s="31">
        <f t="shared" ref="L66" si="62">K66+I66+G66</f>
        <v>0</v>
      </c>
    </row>
    <row r="67" spans="1:12" ht="90" x14ac:dyDescent="0.25">
      <c r="A67" s="112"/>
      <c r="B67" s="3">
        <v>9.4</v>
      </c>
      <c r="C67" s="14" t="s">
        <v>132</v>
      </c>
      <c r="D67" s="3" t="s">
        <v>23</v>
      </c>
      <c r="E67" s="3">
        <f>570*2.7</f>
        <v>1539</v>
      </c>
      <c r="F67" s="19"/>
      <c r="G67" s="19">
        <f t="shared" si="55"/>
        <v>0</v>
      </c>
      <c r="H67" s="3"/>
      <c r="I67" s="19">
        <f t="shared" si="56"/>
        <v>0</v>
      </c>
      <c r="J67" s="3"/>
      <c r="K67" s="19">
        <f t="shared" si="57"/>
        <v>0</v>
      </c>
      <c r="L67" s="31">
        <f t="shared" si="58"/>
        <v>0</v>
      </c>
    </row>
    <row r="68" spans="1:12" ht="17.25" x14ac:dyDescent="0.25">
      <c r="A68" s="112"/>
      <c r="B68" s="3">
        <v>9.5</v>
      </c>
      <c r="C68" s="14" t="s">
        <v>86</v>
      </c>
      <c r="D68" s="3" t="s">
        <v>23</v>
      </c>
      <c r="E68" s="3">
        <v>650</v>
      </c>
      <c r="F68" s="19"/>
      <c r="G68" s="19">
        <f t="shared" si="55"/>
        <v>0</v>
      </c>
      <c r="H68" s="3"/>
      <c r="I68" s="19">
        <f t="shared" si="56"/>
        <v>0</v>
      </c>
      <c r="J68" s="3"/>
      <c r="K68" s="19">
        <f t="shared" si="57"/>
        <v>0</v>
      </c>
      <c r="L68" s="31">
        <f t="shared" si="58"/>
        <v>0</v>
      </c>
    </row>
    <row r="69" spans="1:12" ht="45" x14ac:dyDescent="0.25">
      <c r="A69" s="112"/>
      <c r="B69" s="3">
        <v>9.6</v>
      </c>
      <c r="C69" s="14" t="s">
        <v>94</v>
      </c>
      <c r="D69" s="3" t="s">
        <v>23</v>
      </c>
      <c r="E69" s="3">
        <v>270</v>
      </c>
      <c r="F69" s="19"/>
      <c r="G69" s="19">
        <f t="shared" si="55"/>
        <v>0</v>
      </c>
      <c r="H69" s="3"/>
      <c r="I69" s="19">
        <f t="shared" si="56"/>
        <v>0</v>
      </c>
      <c r="J69" s="3"/>
      <c r="K69" s="19">
        <f t="shared" si="57"/>
        <v>0</v>
      </c>
      <c r="L69" s="31">
        <f t="shared" si="58"/>
        <v>0</v>
      </c>
    </row>
    <row r="70" spans="1:12" ht="30.75" thickBot="1" x14ac:dyDescent="0.3">
      <c r="A70" s="113"/>
      <c r="B70" s="3">
        <v>9.6999999999999993</v>
      </c>
      <c r="C70" s="17" t="s">
        <v>87</v>
      </c>
      <c r="D70" s="12" t="s">
        <v>23</v>
      </c>
      <c r="E70" s="12">
        <v>2190</v>
      </c>
      <c r="F70" s="28"/>
      <c r="G70" s="28">
        <f t="shared" si="55"/>
        <v>0</v>
      </c>
      <c r="H70" s="12"/>
      <c r="I70" s="28">
        <f t="shared" si="56"/>
        <v>0</v>
      </c>
      <c r="J70" s="12"/>
      <c r="K70" s="28">
        <f t="shared" si="57"/>
        <v>0</v>
      </c>
      <c r="L70" s="33">
        <f t="shared" si="58"/>
        <v>0</v>
      </c>
    </row>
    <row r="71" spans="1:12" ht="24" customHeight="1" thickBot="1" x14ac:dyDescent="0.3">
      <c r="A71" s="108" t="s">
        <v>133</v>
      </c>
      <c r="B71" s="109"/>
      <c r="C71" s="109"/>
      <c r="D71" s="47"/>
      <c r="E71" s="47"/>
      <c r="F71" s="48"/>
      <c r="G71" s="49">
        <f t="shared" ref="G71:K71" si="63">SUM(G9:G70)</f>
        <v>0</v>
      </c>
      <c r="H71" s="49"/>
      <c r="I71" s="49">
        <f t="shared" si="63"/>
        <v>0</v>
      </c>
      <c r="J71" s="49"/>
      <c r="K71" s="49">
        <f t="shared" si="63"/>
        <v>0</v>
      </c>
      <c r="L71" s="54">
        <f>SUM(L9:L70)</f>
        <v>0</v>
      </c>
    </row>
    <row r="72" spans="1:12" ht="24" customHeight="1" thickBot="1" x14ac:dyDescent="0.3">
      <c r="A72" s="116" t="s">
        <v>173</v>
      </c>
      <c r="B72" s="117"/>
      <c r="C72" s="117"/>
      <c r="D72" s="55"/>
      <c r="E72" s="55"/>
      <c r="F72" s="56"/>
      <c r="G72" s="56"/>
      <c r="H72" s="55"/>
      <c r="I72" s="56"/>
      <c r="J72" s="55"/>
      <c r="K72" s="56"/>
      <c r="L72" s="57">
        <f>L71*0.05</f>
        <v>0</v>
      </c>
    </row>
    <row r="73" spans="1:12" ht="24" customHeight="1" thickBot="1" x14ac:dyDescent="0.3">
      <c r="A73" s="108" t="s">
        <v>133</v>
      </c>
      <c r="B73" s="109"/>
      <c r="C73" s="109"/>
      <c r="D73" s="47"/>
      <c r="E73" s="47"/>
      <c r="F73" s="48"/>
      <c r="G73" s="47"/>
      <c r="H73" s="47"/>
      <c r="I73" s="47"/>
      <c r="J73" s="47"/>
      <c r="K73" s="47"/>
      <c r="L73" s="54">
        <f>L72+L71</f>
        <v>0</v>
      </c>
    </row>
    <row r="74" spans="1:12" ht="24" customHeight="1" thickBot="1" x14ac:dyDescent="0.3">
      <c r="A74" s="97" t="s">
        <v>172</v>
      </c>
      <c r="B74" s="98"/>
      <c r="C74" s="98"/>
      <c r="D74" s="13"/>
      <c r="E74" s="13"/>
      <c r="F74" s="29"/>
      <c r="G74" s="29"/>
      <c r="H74" s="13"/>
      <c r="I74" s="29"/>
      <c r="J74" s="13"/>
      <c r="K74" s="29"/>
      <c r="L74" s="61">
        <f>L73*0.02</f>
        <v>0</v>
      </c>
    </row>
    <row r="75" spans="1:12" ht="24" customHeight="1" thickBot="1" x14ac:dyDescent="0.3">
      <c r="A75" s="108" t="s">
        <v>133</v>
      </c>
      <c r="B75" s="109"/>
      <c r="C75" s="109"/>
      <c r="D75" s="47"/>
      <c r="E75" s="47"/>
      <c r="F75" s="48"/>
      <c r="G75" s="47"/>
      <c r="H75" s="47"/>
      <c r="I75" s="47"/>
      <c r="J75" s="47"/>
      <c r="K75" s="47"/>
      <c r="L75" s="54">
        <f>L74+L73</f>
        <v>0</v>
      </c>
    </row>
    <row r="76" spans="1:12" ht="24" customHeight="1" thickBot="1" x14ac:dyDescent="0.3">
      <c r="A76" s="97" t="s">
        <v>174</v>
      </c>
      <c r="B76" s="98"/>
      <c r="C76" s="98"/>
      <c r="D76" s="13"/>
      <c r="E76" s="13"/>
      <c r="F76" s="29"/>
      <c r="G76" s="29"/>
      <c r="H76" s="13"/>
      <c r="I76" s="29"/>
      <c r="J76" s="13"/>
      <c r="K76" s="29"/>
      <c r="L76" s="61">
        <f>L75*0.08</f>
        <v>0</v>
      </c>
    </row>
    <row r="77" spans="1:12" ht="24" customHeight="1" thickBot="1" x14ac:dyDescent="0.3">
      <c r="A77" s="108" t="s">
        <v>133</v>
      </c>
      <c r="B77" s="109"/>
      <c r="C77" s="109"/>
      <c r="D77" s="47"/>
      <c r="E77" s="47"/>
      <c r="F77" s="48"/>
      <c r="G77" s="47"/>
      <c r="H77" s="47"/>
      <c r="I77" s="47"/>
      <c r="J77" s="47"/>
      <c r="K77" s="47"/>
      <c r="L77" s="54">
        <f>L76+L75</f>
        <v>0</v>
      </c>
    </row>
    <row r="78" spans="1:12" ht="24" customHeight="1" thickBot="1" x14ac:dyDescent="0.3">
      <c r="A78" s="97" t="s">
        <v>175</v>
      </c>
      <c r="B78" s="98"/>
      <c r="C78" s="98"/>
      <c r="D78" s="13"/>
      <c r="E78" s="13"/>
      <c r="F78" s="29"/>
      <c r="G78" s="29"/>
      <c r="H78" s="13"/>
      <c r="I78" s="29"/>
      <c r="J78" s="13"/>
      <c r="K78" s="29"/>
      <c r="L78" s="61">
        <f>L77*0.08</f>
        <v>0</v>
      </c>
    </row>
    <row r="79" spans="1:12" ht="24" customHeight="1" thickBot="1" x14ac:dyDescent="0.3">
      <c r="A79" s="108" t="s">
        <v>133</v>
      </c>
      <c r="B79" s="109"/>
      <c r="C79" s="109"/>
      <c r="D79" s="47"/>
      <c r="E79" s="47"/>
      <c r="F79" s="48"/>
      <c r="G79" s="47"/>
      <c r="H79" s="47"/>
      <c r="I79" s="47"/>
      <c r="J79" s="47"/>
      <c r="K79" s="47"/>
      <c r="L79" s="54">
        <f>L78+L77</f>
        <v>0</v>
      </c>
    </row>
    <row r="80" spans="1:12" ht="24" customHeight="1" thickBot="1" x14ac:dyDescent="0.3">
      <c r="A80" s="104" t="s">
        <v>134</v>
      </c>
      <c r="B80" s="105"/>
      <c r="C80" s="105"/>
      <c r="D80" s="58"/>
      <c r="E80" s="58"/>
      <c r="F80" s="59"/>
      <c r="G80" s="59"/>
      <c r="H80" s="58"/>
      <c r="I80" s="59"/>
      <c r="J80" s="58"/>
      <c r="K80" s="59"/>
      <c r="L80" s="60">
        <f>L79*0.18</f>
        <v>0</v>
      </c>
    </row>
    <row r="81" spans="1:12" ht="28.5" customHeight="1" thickBot="1" x14ac:dyDescent="0.4">
      <c r="A81" s="106" t="s">
        <v>133</v>
      </c>
      <c r="B81" s="107"/>
      <c r="C81" s="107"/>
      <c r="D81" s="50"/>
      <c r="E81" s="50"/>
      <c r="F81" s="50"/>
      <c r="G81" s="50"/>
      <c r="H81" s="50"/>
      <c r="I81" s="50"/>
      <c r="J81" s="50"/>
      <c r="K81" s="102">
        <f>L80+L79</f>
        <v>0</v>
      </c>
      <c r="L81" s="103"/>
    </row>
  </sheetData>
  <mergeCells count="42">
    <mergeCell ref="K1:L1"/>
    <mergeCell ref="C2:I3"/>
    <mergeCell ref="J2:K2"/>
    <mergeCell ref="A8:A17"/>
    <mergeCell ref="A18:A30"/>
    <mergeCell ref="A31:A34"/>
    <mergeCell ref="L5:L6"/>
    <mergeCell ref="B8:D8"/>
    <mergeCell ref="A7:D7"/>
    <mergeCell ref="B18:D18"/>
    <mergeCell ref="H5:I5"/>
    <mergeCell ref="J5:K5"/>
    <mergeCell ref="A5:A6"/>
    <mergeCell ref="C5:C6"/>
    <mergeCell ref="D5:D6"/>
    <mergeCell ref="E5:E6"/>
    <mergeCell ref="F5:G5"/>
    <mergeCell ref="B31:D31"/>
    <mergeCell ref="A35:A37"/>
    <mergeCell ref="A57:A62"/>
    <mergeCell ref="B51:D51"/>
    <mergeCell ref="B57:D57"/>
    <mergeCell ref="A48:A50"/>
    <mergeCell ref="A38:A47"/>
    <mergeCell ref="B38:D38"/>
    <mergeCell ref="B35:D35"/>
    <mergeCell ref="A76:C76"/>
    <mergeCell ref="A78:C78"/>
    <mergeCell ref="B48:D48"/>
    <mergeCell ref="K81:L81"/>
    <mergeCell ref="A80:C80"/>
    <mergeCell ref="A74:C74"/>
    <mergeCell ref="A81:C81"/>
    <mergeCell ref="A73:C73"/>
    <mergeCell ref="A75:C75"/>
    <mergeCell ref="A77:C77"/>
    <mergeCell ref="A79:C79"/>
    <mergeCell ref="A63:A70"/>
    <mergeCell ref="A51:A56"/>
    <mergeCell ref="B63:D63"/>
    <mergeCell ref="A71:C71"/>
    <mergeCell ref="A72:C72"/>
  </mergeCells>
  <pageMargins left="0" right="0" top="0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A73" workbookViewId="0">
      <selection activeCell="M76" sqref="M76"/>
    </sheetView>
  </sheetViews>
  <sheetFormatPr defaultRowHeight="15" x14ac:dyDescent="0.25"/>
  <cols>
    <col min="1" max="1" width="5.42578125" customWidth="1"/>
    <col min="2" max="2" width="6.5703125" style="11" customWidth="1"/>
    <col min="3" max="3" width="43.85546875" customWidth="1"/>
    <col min="4" max="5" width="9.140625" style="11"/>
    <col min="6" max="6" width="11.5703125" style="11" bestFit="1" customWidth="1"/>
    <col min="7" max="7" width="11.85546875" style="26" bestFit="1" customWidth="1"/>
    <col min="8" max="8" width="9.140625" style="11"/>
    <col min="9" max="9" width="12.5703125" style="26" bestFit="1" customWidth="1"/>
    <col min="10" max="10" width="9.140625" style="26"/>
    <col min="11" max="11" width="9.5703125" style="26" bestFit="1" customWidth="1"/>
    <col min="12" max="12" width="11.85546875" style="26" bestFit="1" customWidth="1"/>
  </cols>
  <sheetData>
    <row r="1" spans="1:12" x14ac:dyDescent="0.25">
      <c r="K1" s="140" t="s">
        <v>170</v>
      </c>
      <c r="L1" s="140"/>
    </row>
    <row r="2" spans="1:12" x14ac:dyDescent="0.25">
      <c r="C2" s="141" t="s">
        <v>171</v>
      </c>
      <c r="D2" s="141"/>
      <c r="E2" s="141"/>
      <c r="F2" s="141"/>
      <c r="G2" s="141"/>
      <c r="H2" s="141"/>
      <c r="I2" s="141"/>
      <c r="J2" s="142" t="s">
        <v>4</v>
      </c>
      <c r="K2" s="142"/>
      <c r="L2" s="26">
        <f>K94</f>
        <v>0</v>
      </c>
    </row>
    <row r="3" spans="1:12" x14ac:dyDescent="0.25">
      <c r="C3" s="141"/>
      <c r="D3" s="141"/>
      <c r="E3" s="141"/>
      <c r="F3" s="141"/>
      <c r="G3" s="141"/>
      <c r="H3" s="141"/>
      <c r="I3" s="141"/>
    </row>
    <row r="4" spans="1:12" ht="15.75" thickBot="1" x14ac:dyDescent="0.3"/>
    <row r="5" spans="1:12" ht="26.25" customHeight="1" x14ac:dyDescent="0.25">
      <c r="A5" s="134" t="s">
        <v>10</v>
      </c>
      <c r="B5" s="10"/>
      <c r="C5" s="136" t="s">
        <v>11</v>
      </c>
      <c r="D5" s="136" t="s">
        <v>12</v>
      </c>
      <c r="E5" s="138" t="s">
        <v>13</v>
      </c>
      <c r="F5" s="131" t="s">
        <v>14</v>
      </c>
      <c r="G5" s="131"/>
      <c r="H5" s="131" t="s">
        <v>15</v>
      </c>
      <c r="I5" s="131"/>
      <c r="J5" s="132" t="s">
        <v>16</v>
      </c>
      <c r="K5" s="143"/>
      <c r="L5" s="127" t="s">
        <v>22</v>
      </c>
    </row>
    <row r="6" spans="1:12" ht="68.25" customHeight="1" thickBot="1" x14ac:dyDescent="0.3">
      <c r="A6" s="135"/>
      <c r="B6" s="7" t="s">
        <v>17</v>
      </c>
      <c r="C6" s="137"/>
      <c r="D6" s="137"/>
      <c r="E6" s="139"/>
      <c r="F6" s="8" t="s">
        <v>18</v>
      </c>
      <c r="G6" s="27" t="s">
        <v>19</v>
      </c>
      <c r="H6" s="9" t="s">
        <v>18</v>
      </c>
      <c r="I6" s="27" t="s">
        <v>19</v>
      </c>
      <c r="J6" s="27" t="s">
        <v>18</v>
      </c>
      <c r="K6" s="30" t="s">
        <v>19</v>
      </c>
      <c r="L6" s="128"/>
    </row>
    <row r="7" spans="1:12" ht="21" customHeight="1" thickBot="1" x14ac:dyDescent="0.3">
      <c r="A7" s="129" t="s">
        <v>55</v>
      </c>
      <c r="B7" s="130"/>
      <c r="C7" s="130"/>
      <c r="D7" s="63"/>
      <c r="E7" s="63"/>
      <c r="F7" s="63"/>
      <c r="G7" s="69"/>
      <c r="H7" s="63"/>
      <c r="I7" s="69"/>
      <c r="J7" s="69"/>
      <c r="K7" s="69"/>
      <c r="L7" s="65"/>
    </row>
    <row r="8" spans="1:12" ht="21" customHeight="1" x14ac:dyDescent="0.25">
      <c r="A8" s="111">
        <v>1</v>
      </c>
      <c r="B8" s="144" t="s">
        <v>95</v>
      </c>
      <c r="C8" s="145"/>
      <c r="D8" s="145"/>
      <c r="E8" s="145"/>
      <c r="F8" s="62"/>
      <c r="G8" s="72"/>
      <c r="H8" s="62"/>
      <c r="I8" s="72"/>
      <c r="J8" s="72"/>
      <c r="K8" s="70"/>
      <c r="L8" s="66"/>
    </row>
    <row r="9" spans="1:12" ht="45" x14ac:dyDescent="0.25">
      <c r="A9" s="112"/>
      <c r="B9" s="3">
        <v>1.1000000000000001</v>
      </c>
      <c r="C9" s="14" t="s">
        <v>140</v>
      </c>
      <c r="D9" s="3" t="s">
        <v>26</v>
      </c>
      <c r="E9" s="3">
        <v>2300</v>
      </c>
      <c r="F9" s="19"/>
      <c r="G9" s="19">
        <f>F9*E9</f>
        <v>0</v>
      </c>
      <c r="H9" s="3"/>
      <c r="I9" s="19">
        <f>H9*E9</f>
        <v>0</v>
      </c>
      <c r="J9" s="71"/>
      <c r="K9" s="71">
        <f>J9*E9</f>
        <v>0</v>
      </c>
      <c r="L9" s="31">
        <f>K9+I9+G9</f>
        <v>0</v>
      </c>
    </row>
    <row r="10" spans="1:12" ht="58.5" customHeight="1" x14ac:dyDescent="0.25">
      <c r="A10" s="112"/>
      <c r="B10" s="3">
        <v>1.2</v>
      </c>
      <c r="C10" s="14" t="s">
        <v>142</v>
      </c>
      <c r="D10" s="3" t="s">
        <v>26</v>
      </c>
      <c r="E10" s="3">
        <v>106</v>
      </c>
      <c r="F10" s="19"/>
      <c r="G10" s="19">
        <f t="shared" ref="G10" si="0">F10*E10</f>
        <v>0</v>
      </c>
      <c r="H10" s="3"/>
      <c r="I10" s="19">
        <f t="shared" ref="I10" si="1">H10*E10</f>
        <v>0</v>
      </c>
      <c r="J10" s="71"/>
      <c r="K10" s="19">
        <f t="shared" ref="K10" si="2">J10*E10</f>
        <v>0</v>
      </c>
      <c r="L10" s="31">
        <f t="shared" ref="L10" si="3">K10+I10+G10</f>
        <v>0</v>
      </c>
    </row>
    <row r="11" spans="1:12" ht="58.5" customHeight="1" x14ac:dyDescent="0.25">
      <c r="A11" s="112"/>
      <c r="B11" s="3">
        <v>1.3</v>
      </c>
      <c r="C11" s="14" t="s">
        <v>141</v>
      </c>
      <c r="D11" s="3" t="s">
        <v>29</v>
      </c>
      <c r="E11" s="3">
        <v>47</v>
      </c>
      <c r="F11" s="19"/>
      <c r="G11" s="19">
        <f t="shared" ref="G11:G23" si="4">F11*E11</f>
        <v>0</v>
      </c>
      <c r="H11" s="3"/>
      <c r="I11" s="19">
        <f t="shared" ref="I11:I23" si="5">H11*E11</f>
        <v>0</v>
      </c>
      <c r="J11" s="71"/>
      <c r="K11" s="19">
        <f t="shared" ref="K11:K23" si="6">J11*E11</f>
        <v>0</v>
      </c>
      <c r="L11" s="31">
        <f t="shared" ref="L11:L23" si="7">K11+I11+G11</f>
        <v>0</v>
      </c>
    </row>
    <row r="12" spans="1:12" ht="29.25" customHeight="1" x14ac:dyDescent="0.25">
      <c r="A12" s="112"/>
      <c r="B12" s="3">
        <v>1.4</v>
      </c>
      <c r="C12" s="14" t="s">
        <v>106</v>
      </c>
      <c r="D12" s="3" t="s">
        <v>23</v>
      </c>
      <c r="E12" s="3">
        <v>37</v>
      </c>
      <c r="F12" s="19"/>
      <c r="G12" s="19">
        <f t="shared" si="4"/>
        <v>0</v>
      </c>
      <c r="H12" s="3"/>
      <c r="I12" s="19">
        <f t="shared" si="5"/>
        <v>0</v>
      </c>
      <c r="J12" s="19"/>
      <c r="K12" s="19">
        <f t="shared" si="6"/>
        <v>0</v>
      </c>
      <c r="L12" s="31">
        <f t="shared" si="7"/>
        <v>0</v>
      </c>
    </row>
    <row r="13" spans="1:12" ht="19.5" customHeight="1" x14ac:dyDescent="0.25">
      <c r="A13" s="112"/>
      <c r="B13" s="3">
        <v>1.5</v>
      </c>
      <c r="C13" s="14" t="s">
        <v>98</v>
      </c>
      <c r="D13" s="3" t="s">
        <v>23</v>
      </c>
      <c r="E13" s="3">
        <f>225*0.3*0.2</f>
        <v>13.5</v>
      </c>
      <c r="F13" s="19"/>
      <c r="G13" s="19">
        <f t="shared" si="4"/>
        <v>0</v>
      </c>
      <c r="H13" s="3"/>
      <c r="I13" s="19">
        <f t="shared" si="5"/>
        <v>0</v>
      </c>
      <c r="J13" s="19"/>
      <c r="K13" s="19">
        <f t="shared" si="6"/>
        <v>0</v>
      </c>
      <c r="L13" s="31">
        <f t="shared" si="7"/>
        <v>0</v>
      </c>
    </row>
    <row r="14" spans="1:12" ht="27" customHeight="1" x14ac:dyDescent="0.25">
      <c r="A14" s="112"/>
      <c r="B14" s="3">
        <v>1.6</v>
      </c>
      <c r="C14" s="14" t="s">
        <v>112</v>
      </c>
      <c r="D14" s="3" t="s">
        <v>26</v>
      </c>
      <c r="E14" s="3">
        <v>501</v>
      </c>
      <c r="F14" s="19"/>
      <c r="G14" s="19">
        <f t="shared" si="4"/>
        <v>0</v>
      </c>
      <c r="H14" s="3"/>
      <c r="I14" s="19">
        <f t="shared" si="5"/>
        <v>0</v>
      </c>
      <c r="J14" s="19"/>
      <c r="K14" s="19">
        <f t="shared" si="6"/>
        <v>0</v>
      </c>
      <c r="L14" s="31">
        <f t="shared" si="7"/>
        <v>0</v>
      </c>
    </row>
    <row r="15" spans="1:12" ht="75" x14ac:dyDescent="0.25">
      <c r="A15" s="112"/>
      <c r="B15" s="3">
        <v>1.7</v>
      </c>
      <c r="C15" s="14" t="s">
        <v>97</v>
      </c>
      <c r="D15" s="3" t="s">
        <v>26</v>
      </c>
      <c r="E15" s="3">
        <v>410</v>
      </c>
      <c r="F15" s="19"/>
      <c r="G15" s="19">
        <f t="shared" si="4"/>
        <v>0</v>
      </c>
      <c r="H15" s="3"/>
      <c r="I15" s="19">
        <f t="shared" si="5"/>
        <v>0</v>
      </c>
      <c r="J15" s="19"/>
      <c r="K15" s="19">
        <f t="shared" si="6"/>
        <v>0</v>
      </c>
      <c r="L15" s="31">
        <f t="shared" si="7"/>
        <v>0</v>
      </c>
    </row>
    <row r="16" spans="1:12" ht="29.25" customHeight="1" x14ac:dyDescent="0.25">
      <c r="A16" s="112"/>
      <c r="B16" s="3">
        <v>1.8</v>
      </c>
      <c r="C16" s="14" t="s">
        <v>137</v>
      </c>
      <c r="D16" s="3" t="s">
        <v>23</v>
      </c>
      <c r="E16" s="3">
        <v>8</v>
      </c>
      <c r="F16" s="19"/>
      <c r="G16" s="19">
        <f t="shared" ref="G16" si="8">F16*E16</f>
        <v>0</v>
      </c>
      <c r="H16" s="3"/>
      <c r="I16" s="19">
        <f t="shared" ref="I16" si="9">H16*E16</f>
        <v>0</v>
      </c>
      <c r="J16" s="19"/>
      <c r="K16" s="19">
        <f t="shared" ref="K16" si="10">J16*E16</f>
        <v>0</v>
      </c>
      <c r="L16" s="31">
        <f t="shared" ref="L16" si="11">K16+I16+G16</f>
        <v>0</v>
      </c>
    </row>
    <row r="17" spans="1:12" ht="30" x14ac:dyDescent="0.25">
      <c r="A17" s="112"/>
      <c r="B17" s="3">
        <v>1.9</v>
      </c>
      <c r="C17" s="14" t="s">
        <v>136</v>
      </c>
      <c r="D17" s="3" t="s">
        <v>23</v>
      </c>
      <c r="E17" s="3">
        <v>3.5</v>
      </c>
      <c r="F17" s="19"/>
      <c r="G17" s="19">
        <f t="shared" ref="G17" si="12">F17*E17</f>
        <v>0</v>
      </c>
      <c r="H17" s="3"/>
      <c r="I17" s="19">
        <f t="shared" ref="I17" si="13">H17*E17</f>
        <v>0</v>
      </c>
      <c r="J17" s="19"/>
      <c r="K17" s="19">
        <f t="shared" ref="K17" si="14">J17*E17</f>
        <v>0</v>
      </c>
      <c r="L17" s="31">
        <f t="shared" ref="L17" si="15">K17+I17+G17</f>
        <v>0</v>
      </c>
    </row>
    <row r="18" spans="1:12" ht="45" x14ac:dyDescent="0.25">
      <c r="A18" s="112"/>
      <c r="B18" s="19">
        <v>1.1000000000000001</v>
      </c>
      <c r="C18" s="14" t="s">
        <v>139</v>
      </c>
      <c r="D18" s="3" t="s">
        <v>36</v>
      </c>
      <c r="E18" s="3">
        <v>39</v>
      </c>
      <c r="F18" s="19"/>
      <c r="G18" s="19">
        <f t="shared" si="4"/>
        <v>0</v>
      </c>
      <c r="H18" s="3"/>
      <c r="I18" s="19">
        <f t="shared" si="5"/>
        <v>0</v>
      </c>
      <c r="J18" s="19"/>
      <c r="K18" s="19">
        <f t="shared" si="6"/>
        <v>0</v>
      </c>
      <c r="L18" s="31">
        <f t="shared" si="7"/>
        <v>0</v>
      </c>
    </row>
    <row r="19" spans="1:12" ht="60" x14ac:dyDescent="0.25">
      <c r="A19" s="112"/>
      <c r="B19" s="3">
        <v>1.1100000000000001</v>
      </c>
      <c r="C19" s="14" t="s">
        <v>96</v>
      </c>
      <c r="D19" s="3" t="s">
        <v>26</v>
      </c>
      <c r="E19" s="3">
        <v>104</v>
      </c>
      <c r="F19" s="19"/>
      <c r="G19" s="19">
        <f t="shared" si="4"/>
        <v>0</v>
      </c>
      <c r="H19" s="3"/>
      <c r="I19" s="19">
        <f t="shared" si="5"/>
        <v>0</v>
      </c>
      <c r="J19" s="19"/>
      <c r="K19" s="19">
        <f t="shared" si="6"/>
        <v>0</v>
      </c>
      <c r="L19" s="31">
        <f t="shared" si="7"/>
        <v>0</v>
      </c>
    </row>
    <row r="20" spans="1:12" ht="29.25" customHeight="1" x14ac:dyDescent="0.25">
      <c r="A20" s="112"/>
      <c r="B20" s="3">
        <v>1.1200000000000001</v>
      </c>
      <c r="C20" s="14" t="s">
        <v>138</v>
      </c>
      <c r="D20" s="3" t="s">
        <v>23</v>
      </c>
      <c r="E20" s="3">
        <v>37</v>
      </c>
      <c r="F20" s="19"/>
      <c r="G20" s="19">
        <f t="shared" si="4"/>
        <v>0</v>
      </c>
      <c r="H20" s="3"/>
      <c r="I20" s="19">
        <f t="shared" si="5"/>
        <v>0</v>
      </c>
      <c r="J20" s="19"/>
      <c r="K20" s="19">
        <f t="shared" si="6"/>
        <v>0</v>
      </c>
      <c r="L20" s="31">
        <f t="shared" si="7"/>
        <v>0</v>
      </c>
    </row>
    <row r="21" spans="1:12" ht="30" x14ac:dyDescent="0.25">
      <c r="A21" s="112"/>
      <c r="B21" s="3">
        <v>1.1299999999999999</v>
      </c>
      <c r="C21" s="14" t="s">
        <v>103</v>
      </c>
      <c r="D21" s="3" t="s">
        <v>36</v>
      </c>
      <c r="E21" s="3">
        <v>159</v>
      </c>
      <c r="F21" s="19"/>
      <c r="G21" s="19">
        <f t="shared" si="4"/>
        <v>0</v>
      </c>
      <c r="H21" s="3"/>
      <c r="I21" s="19">
        <f t="shared" si="5"/>
        <v>0</v>
      </c>
      <c r="J21" s="19"/>
      <c r="K21" s="19">
        <f t="shared" si="6"/>
        <v>0</v>
      </c>
      <c r="L21" s="31">
        <f t="shared" si="7"/>
        <v>0</v>
      </c>
    </row>
    <row r="22" spans="1:12" ht="33" customHeight="1" x14ac:dyDescent="0.25">
      <c r="A22" s="112"/>
      <c r="B22" s="3">
        <v>1.1399999999999999</v>
      </c>
      <c r="C22" s="14" t="s">
        <v>104</v>
      </c>
      <c r="D22" s="3" t="s">
        <v>26</v>
      </c>
      <c r="E22" s="3">
        <v>87</v>
      </c>
      <c r="F22" s="19"/>
      <c r="G22" s="19">
        <f t="shared" si="4"/>
        <v>0</v>
      </c>
      <c r="H22" s="3"/>
      <c r="I22" s="19">
        <f t="shared" si="5"/>
        <v>0</v>
      </c>
      <c r="J22" s="19"/>
      <c r="K22" s="19">
        <f t="shared" si="6"/>
        <v>0</v>
      </c>
      <c r="L22" s="31">
        <f t="shared" si="7"/>
        <v>0</v>
      </c>
    </row>
    <row r="23" spans="1:12" ht="31.5" customHeight="1" thickBot="1" x14ac:dyDescent="0.3">
      <c r="A23" s="112"/>
      <c r="B23" s="3">
        <v>1.1499999999999999</v>
      </c>
      <c r="C23" s="14" t="s">
        <v>143</v>
      </c>
      <c r="D23" s="3" t="s">
        <v>26</v>
      </c>
      <c r="E23" s="3">
        <v>1955</v>
      </c>
      <c r="F23" s="19"/>
      <c r="G23" s="19">
        <f t="shared" si="4"/>
        <v>0</v>
      </c>
      <c r="H23" s="3"/>
      <c r="I23" s="19">
        <f t="shared" si="5"/>
        <v>0</v>
      </c>
      <c r="J23" s="19"/>
      <c r="K23" s="19">
        <f t="shared" si="6"/>
        <v>0</v>
      </c>
      <c r="L23" s="31">
        <f t="shared" si="7"/>
        <v>0</v>
      </c>
    </row>
    <row r="24" spans="1:12" ht="21" customHeight="1" x14ac:dyDescent="0.25">
      <c r="A24" s="110">
        <v>2</v>
      </c>
      <c r="B24" s="99" t="s">
        <v>144</v>
      </c>
      <c r="C24" s="100"/>
      <c r="D24" s="100"/>
      <c r="E24" s="35"/>
      <c r="F24" s="41"/>
      <c r="G24" s="41"/>
      <c r="H24" s="35"/>
      <c r="I24" s="41"/>
      <c r="J24" s="41"/>
      <c r="K24" s="45"/>
      <c r="L24" s="53"/>
    </row>
    <row r="25" spans="1:12" ht="29.25" customHeight="1" x14ac:dyDescent="0.25">
      <c r="A25" s="111"/>
      <c r="B25" s="3">
        <v>2.1</v>
      </c>
      <c r="C25" s="14" t="s">
        <v>147</v>
      </c>
      <c r="D25" s="3" t="s">
        <v>23</v>
      </c>
      <c r="E25" s="3">
        <v>10.4</v>
      </c>
      <c r="F25" s="19"/>
      <c r="G25" s="19">
        <f>F25*E25</f>
        <v>0</v>
      </c>
      <c r="H25" s="3"/>
      <c r="I25" s="19">
        <f>H25*E25</f>
        <v>0</v>
      </c>
      <c r="J25" s="19"/>
      <c r="K25" s="19">
        <f>J25*E25</f>
        <v>0</v>
      </c>
      <c r="L25" s="31">
        <f>K25+I25+G25</f>
        <v>0</v>
      </c>
    </row>
    <row r="26" spans="1:12" ht="45" x14ac:dyDescent="0.25">
      <c r="A26" s="111"/>
      <c r="B26" s="3">
        <v>2.2000000000000002</v>
      </c>
      <c r="C26" s="14" t="s">
        <v>145</v>
      </c>
      <c r="D26" s="3" t="s">
        <v>23</v>
      </c>
      <c r="E26" s="3">
        <v>22</v>
      </c>
      <c r="F26" s="19"/>
      <c r="G26" s="19">
        <f t="shared" ref="G26:G31" si="16">F26*E26</f>
        <v>0</v>
      </c>
      <c r="H26" s="3"/>
      <c r="I26" s="19">
        <f t="shared" ref="I26:I31" si="17">H26*E26</f>
        <v>0</v>
      </c>
      <c r="J26" s="19"/>
      <c r="K26" s="19">
        <f t="shared" ref="K26:K31" si="18">J26*E26</f>
        <v>0</v>
      </c>
      <c r="L26" s="31">
        <f t="shared" ref="L26:L31" si="19">K26+I26+G26</f>
        <v>0</v>
      </c>
    </row>
    <row r="27" spans="1:12" ht="75" x14ac:dyDescent="0.25">
      <c r="A27" s="112"/>
      <c r="B27" s="3">
        <v>2.2999999999999998</v>
      </c>
      <c r="C27" s="14" t="s">
        <v>146</v>
      </c>
      <c r="D27" s="3" t="s">
        <v>23</v>
      </c>
      <c r="E27" s="3">
        <v>34.4</v>
      </c>
      <c r="F27" s="19"/>
      <c r="G27" s="19">
        <f t="shared" si="16"/>
        <v>0</v>
      </c>
      <c r="H27" s="3"/>
      <c r="I27" s="19">
        <f t="shared" si="17"/>
        <v>0</v>
      </c>
      <c r="J27" s="19"/>
      <c r="K27" s="19">
        <f t="shared" si="18"/>
        <v>0</v>
      </c>
      <c r="L27" s="31">
        <f t="shared" si="19"/>
        <v>0</v>
      </c>
    </row>
    <row r="28" spans="1:12" ht="39" customHeight="1" x14ac:dyDescent="0.25">
      <c r="A28" s="112"/>
      <c r="B28" s="3">
        <v>2.4</v>
      </c>
      <c r="C28" s="15" t="s">
        <v>148</v>
      </c>
      <c r="D28" s="3" t="s">
        <v>23</v>
      </c>
      <c r="E28" s="3">
        <v>120</v>
      </c>
      <c r="F28" s="19"/>
      <c r="G28" s="19">
        <f t="shared" si="16"/>
        <v>0</v>
      </c>
      <c r="H28" s="3"/>
      <c r="I28" s="19">
        <f t="shared" si="17"/>
        <v>0</v>
      </c>
      <c r="J28" s="19"/>
      <c r="K28" s="19">
        <f t="shared" si="18"/>
        <v>0</v>
      </c>
      <c r="L28" s="31">
        <f t="shared" si="19"/>
        <v>0</v>
      </c>
    </row>
    <row r="29" spans="1:12" ht="32.25" customHeight="1" x14ac:dyDescent="0.25">
      <c r="A29" s="112"/>
      <c r="B29" s="3">
        <v>2.5</v>
      </c>
      <c r="C29" s="15" t="s">
        <v>99</v>
      </c>
      <c r="D29" s="3" t="s">
        <v>29</v>
      </c>
      <c r="E29" s="3">
        <v>164</v>
      </c>
      <c r="F29" s="19"/>
      <c r="G29" s="19">
        <f t="shared" si="16"/>
        <v>0</v>
      </c>
      <c r="H29" s="3"/>
      <c r="I29" s="19">
        <f t="shared" si="17"/>
        <v>0</v>
      </c>
      <c r="J29" s="19"/>
      <c r="K29" s="19">
        <f t="shared" si="18"/>
        <v>0</v>
      </c>
      <c r="L29" s="31">
        <f t="shared" si="19"/>
        <v>0</v>
      </c>
    </row>
    <row r="30" spans="1:12" ht="32.25" customHeight="1" x14ac:dyDescent="0.25">
      <c r="A30" s="114"/>
      <c r="B30" s="22">
        <v>2.6</v>
      </c>
      <c r="C30" s="21" t="s">
        <v>107</v>
      </c>
      <c r="D30" s="22" t="s">
        <v>36</v>
      </c>
      <c r="E30" s="22"/>
      <c r="F30" s="73"/>
      <c r="G30" s="73">
        <f t="shared" si="16"/>
        <v>0</v>
      </c>
      <c r="H30" s="22"/>
      <c r="I30" s="73">
        <f t="shared" si="17"/>
        <v>0</v>
      </c>
      <c r="J30" s="73"/>
      <c r="K30" s="73">
        <f t="shared" si="18"/>
        <v>0</v>
      </c>
      <c r="L30" s="74">
        <f t="shared" si="19"/>
        <v>0</v>
      </c>
    </row>
    <row r="31" spans="1:12" ht="48" customHeight="1" thickBot="1" x14ac:dyDescent="0.3">
      <c r="A31" s="113"/>
      <c r="B31" s="80">
        <v>2.7</v>
      </c>
      <c r="C31" s="81" t="s">
        <v>58</v>
      </c>
      <c r="D31" s="80" t="s">
        <v>30</v>
      </c>
      <c r="E31" s="80">
        <v>5.3</v>
      </c>
      <c r="F31" s="80"/>
      <c r="G31" s="82">
        <f t="shared" si="16"/>
        <v>0</v>
      </c>
      <c r="H31" s="80"/>
      <c r="I31" s="82">
        <f t="shared" si="17"/>
        <v>0</v>
      </c>
      <c r="J31" s="82"/>
      <c r="K31" s="82">
        <f t="shared" si="18"/>
        <v>0</v>
      </c>
      <c r="L31" s="83">
        <f t="shared" si="19"/>
        <v>0</v>
      </c>
    </row>
    <row r="32" spans="1:12" ht="21" customHeight="1" x14ac:dyDescent="0.25">
      <c r="A32" s="111">
        <v>3</v>
      </c>
      <c r="B32" s="146" t="s">
        <v>59</v>
      </c>
      <c r="C32" s="147"/>
      <c r="D32" s="147"/>
      <c r="E32" s="62"/>
      <c r="F32" s="62"/>
      <c r="G32" s="72"/>
      <c r="H32" s="62"/>
      <c r="I32" s="72"/>
      <c r="J32" s="72"/>
      <c r="K32" s="70"/>
      <c r="L32" s="67"/>
    </row>
    <row r="33" spans="1:17" ht="79.5" customHeight="1" x14ac:dyDescent="0.25">
      <c r="A33" s="111"/>
      <c r="B33" s="84">
        <v>3.1</v>
      </c>
      <c r="C33" s="75" t="s">
        <v>169</v>
      </c>
      <c r="D33" s="3" t="s">
        <v>23</v>
      </c>
      <c r="E33" s="84">
        <v>32</v>
      </c>
      <c r="F33" s="84"/>
      <c r="G33" s="71">
        <f>F33*E33</f>
        <v>0</v>
      </c>
      <c r="H33" s="84"/>
      <c r="I33" s="71">
        <f>H33*E33</f>
        <v>0</v>
      </c>
      <c r="J33" s="71"/>
      <c r="K33" s="71">
        <f>J33*E33</f>
        <v>0</v>
      </c>
      <c r="L33" s="85">
        <f>K33+I33+G33</f>
        <v>0</v>
      </c>
      <c r="Q33">
        <f>Q31+Q30+Q29</f>
        <v>0</v>
      </c>
    </row>
    <row r="34" spans="1:17" ht="46.5" customHeight="1" x14ac:dyDescent="0.25">
      <c r="A34" s="112"/>
      <c r="B34" s="84">
        <v>3.2</v>
      </c>
      <c r="C34" s="75" t="s">
        <v>45</v>
      </c>
      <c r="D34" s="84" t="s">
        <v>30</v>
      </c>
      <c r="E34" s="84">
        <v>18.399999999999999</v>
      </c>
      <c r="F34" s="84"/>
      <c r="G34" s="71">
        <f>F34*E34</f>
        <v>0</v>
      </c>
      <c r="H34" s="84"/>
      <c r="I34" s="71">
        <f>H34*E34</f>
        <v>0</v>
      </c>
      <c r="J34" s="71"/>
      <c r="K34" s="71">
        <f>J34*E34</f>
        <v>0</v>
      </c>
      <c r="L34" s="85">
        <f>K34+I34+G34</f>
        <v>0</v>
      </c>
      <c r="Q34">
        <f>Q32+Q31+Q30</f>
        <v>0</v>
      </c>
    </row>
    <row r="35" spans="1:17" ht="74.25" customHeight="1" x14ac:dyDescent="0.25">
      <c r="A35" s="112"/>
      <c r="B35" s="84">
        <v>3.3</v>
      </c>
      <c r="C35" s="14" t="s">
        <v>52</v>
      </c>
      <c r="D35" s="3" t="s">
        <v>26</v>
      </c>
      <c r="E35" s="3">
        <v>1200</v>
      </c>
      <c r="F35" s="19"/>
      <c r="G35" s="19">
        <f t="shared" ref="G35:G39" si="20">F35*E35</f>
        <v>0</v>
      </c>
      <c r="H35" s="3"/>
      <c r="I35" s="19">
        <f t="shared" ref="I35:I39" si="21">H35*E35</f>
        <v>0</v>
      </c>
      <c r="J35" s="19"/>
      <c r="K35" s="19">
        <f t="shared" ref="K35:K39" si="22">J35*E35</f>
        <v>0</v>
      </c>
      <c r="L35" s="31">
        <f t="shared" ref="L35:L39" si="23">K35+I35+G35</f>
        <v>0</v>
      </c>
      <c r="Q35">
        <f>Q34/E27</f>
        <v>0</v>
      </c>
    </row>
    <row r="36" spans="1:17" ht="45" x14ac:dyDescent="0.25">
      <c r="A36" s="112"/>
      <c r="B36" s="84">
        <v>3.4</v>
      </c>
      <c r="C36" s="14" t="s">
        <v>60</v>
      </c>
      <c r="D36" s="3" t="s">
        <v>26</v>
      </c>
      <c r="E36" s="3">
        <v>1200</v>
      </c>
      <c r="F36" s="19"/>
      <c r="G36" s="19">
        <f t="shared" si="20"/>
        <v>0</v>
      </c>
      <c r="H36" s="3"/>
      <c r="I36" s="19">
        <f t="shared" si="21"/>
        <v>0</v>
      </c>
      <c r="J36" s="19"/>
      <c r="K36" s="19">
        <f t="shared" si="22"/>
        <v>0</v>
      </c>
      <c r="L36" s="31">
        <f t="shared" si="23"/>
        <v>0</v>
      </c>
    </row>
    <row r="37" spans="1:17" ht="30" x14ac:dyDescent="0.25">
      <c r="A37" s="112"/>
      <c r="B37" s="84">
        <v>3.5</v>
      </c>
      <c r="C37" s="14" t="s">
        <v>53</v>
      </c>
      <c r="D37" s="3" t="s">
        <v>26</v>
      </c>
      <c r="E37" s="3">
        <v>85</v>
      </c>
      <c r="F37" s="19"/>
      <c r="G37" s="19">
        <f t="shared" si="20"/>
        <v>0</v>
      </c>
      <c r="H37" s="3"/>
      <c r="I37" s="19">
        <f t="shared" si="21"/>
        <v>0</v>
      </c>
      <c r="J37" s="19"/>
      <c r="K37" s="19">
        <f t="shared" si="22"/>
        <v>0</v>
      </c>
      <c r="L37" s="31">
        <f t="shared" si="23"/>
        <v>0</v>
      </c>
    </row>
    <row r="38" spans="1:17" ht="30" x14ac:dyDescent="0.25">
      <c r="A38" s="112"/>
      <c r="B38" s="84">
        <v>3.6</v>
      </c>
      <c r="C38" s="14" t="s">
        <v>48</v>
      </c>
      <c r="D38" s="3" t="s">
        <v>26</v>
      </c>
      <c r="E38" s="3">
        <f>170*3*12.5</f>
        <v>6375</v>
      </c>
      <c r="F38" s="19"/>
      <c r="G38" s="19">
        <f t="shared" si="20"/>
        <v>0</v>
      </c>
      <c r="H38" s="3"/>
      <c r="I38" s="19">
        <f t="shared" si="21"/>
        <v>0</v>
      </c>
      <c r="J38" s="19"/>
      <c r="K38" s="19">
        <f t="shared" si="22"/>
        <v>0</v>
      </c>
      <c r="L38" s="31">
        <f t="shared" si="23"/>
        <v>0</v>
      </c>
    </row>
    <row r="39" spans="1:17" ht="29.25" customHeight="1" x14ac:dyDescent="0.25">
      <c r="A39" s="112"/>
      <c r="B39" s="84">
        <v>3.7</v>
      </c>
      <c r="C39" s="75" t="s">
        <v>168</v>
      </c>
      <c r="D39" s="84" t="s">
        <v>26</v>
      </c>
      <c r="E39" s="84">
        <v>520</v>
      </c>
      <c r="F39" s="84"/>
      <c r="G39" s="71">
        <f t="shared" si="20"/>
        <v>0</v>
      </c>
      <c r="H39" s="84"/>
      <c r="I39" s="71">
        <f t="shared" si="21"/>
        <v>0</v>
      </c>
      <c r="J39" s="71"/>
      <c r="K39" s="71">
        <f t="shared" si="22"/>
        <v>0</v>
      </c>
      <c r="L39" s="85">
        <f t="shared" si="23"/>
        <v>0</v>
      </c>
    </row>
    <row r="40" spans="1:17" ht="30" x14ac:dyDescent="0.25">
      <c r="A40" s="112"/>
      <c r="B40" s="84">
        <v>3.8</v>
      </c>
      <c r="C40" s="14" t="s">
        <v>117</v>
      </c>
      <c r="D40" s="3" t="s">
        <v>26</v>
      </c>
      <c r="E40" s="3">
        <v>6571</v>
      </c>
      <c r="F40" s="19"/>
      <c r="G40" s="19">
        <f t="shared" ref="G40:G43" si="24">F40*E40</f>
        <v>0</v>
      </c>
      <c r="H40" s="3"/>
      <c r="I40" s="19">
        <f t="shared" ref="I40:I43" si="25">H40*E40</f>
        <v>0</v>
      </c>
      <c r="J40" s="19"/>
      <c r="K40" s="19">
        <f t="shared" ref="K40:K43" si="26">J40*E40</f>
        <v>0</v>
      </c>
      <c r="L40" s="31">
        <f t="shared" ref="L40:L43" si="27">K40+I40+G40</f>
        <v>0</v>
      </c>
    </row>
    <row r="41" spans="1:17" ht="30" x14ac:dyDescent="0.25">
      <c r="A41" s="112"/>
      <c r="B41" s="84">
        <v>3.9</v>
      </c>
      <c r="C41" s="14" t="s">
        <v>62</v>
      </c>
      <c r="D41" s="18" t="s">
        <v>26</v>
      </c>
      <c r="E41" s="3">
        <v>9433</v>
      </c>
      <c r="F41" s="19"/>
      <c r="G41" s="19">
        <f t="shared" si="24"/>
        <v>0</v>
      </c>
      <c r="H41" s="3"/>
      <c r="I41" s="19">
        <f t="shared" si="25"/>
        <v>0</v>
      </c>
      <c r="J41" s="19"/>
      <c r="K41" s="19">
        <f t="shared" si="26"/>
        <v>0</v>
      </c>
      <c r="L41" s="31">
        <f t="shared" si="27"/>
        <v>0</v>
      </c>
    </row>
    <row r="42" spans="1:17" ht="30" x14ac:dyDescent="0.25">
      <c r="A42" s="112"/>
      <c r="B42" s="71">
        <v>3.1</v>
      </c>
      <c r="C42" s="14" t="s">
        <v>61</v>
      </c>
      <c r="D42" s="3" t="s">
        <v>26</v>
      </c>
      <c r="E42" s="3">
        <v>6571</v>
      </c>
      <c r="F42" s="19"/>
      <c r="G42" s="19">
        <f t="shared" si="24"/>
        <v>0</v>
      </c>
      <c r="H42" s="3"/>
      <c r="I42" s="19">
        <f t="shared" si="25"/>
        <v>0</v>
      </c>
      <c r="J42" s="19"/>
      <c r="K42" s="19">
        <f t="shared" si="26"/>
        <v>0</v>
      </c>
      <c r="L42" s="31">
        <f t="shared" si="27"/>
        <v>0</v>
      </c>
    </row>
    <row r="43" spans="1:17" ht="45.75" thickBot="1" x14ac:dyDescent="0.3">
      <c r="A43" s="113"/>
      <c r="B43" s="84">
        <v>3.11</v>
      </c>
      <c r="C43" s="17" t="s">
        <v>154</v>
      </c>
      <c r="D43" s="76" t="s">
        <v>26</v>
      </c>
      <c r="E43" s="12">
        <f>242*0.2</f>
        <v>48.400000000000006</v>
      </c>
      <c r="F43" s="28"/>
      <c r="G43" s="19">
        <f t="shared" si="24"/>
        <v>0</v>
      </c>
      <c r="H43" s="12"/>
      <c r="I43" s="19">
        <f t="shared" si="25"/>
        <v>0</v>
      </c>
      <c r="J43" s="28"/>
      <c r="K43" s="19">
        <f t="shared" si="26"/>
        <v>0</v>
      </c>
      <c r="L43" s="31">
        <f t="shared" si="27"/>
        <v>0</v>
      </c>
    </row>
    <row r="44" spans="1:17" ht="21" customHeight="1" x14ac:dyDescent="0.25">
      <c r="A44" s="110">
        <v>4</v>
      </c>
      <c r="B44" s="99" t="s">
        <v>25</v>
      </c>
      <c r="C44" s="100"/>
      <c r="D44" s="100"/>
      <c r="E44" s="100"/>
      <c r="F44" s="36"/>
      <c r="G44" s="40"/>
      <c r="H44" s="36"/>
      <c r="I44" s="40"/>
      <c r="J44" s="40"/>
      <c r="K44" s="45"/>
      <c r="L44" s="53"/>
    </row>
    <row r="45" spans="1:17" ht="30" customHeight="1" x14ac:dyDescent="0.25">
      <c r="A45" s="111"/>
      <c r="B45" s="3">
        <v>4.0999999999999996</v>
      </c>
      <c r="C45" s="14" t="s">
        <v>152</v>
      </c>
      <c r="D45" s="3" t="s">
        <v>23</v>
      </c>
      <c r="E45" s="3">
        <f>780*0.4*0.4</f>
        <v>124.80000000000001</v>
      </c>
      <c r="F45" s="19"/>
      <c r="G45" s="19">
        <f t="shared" ref="G45" si="28">F45*E45</f>
        <v>0</v>
      </c>
      <c r="H45" s="3"/>
      <c r="I45" s="19">
        <f t="shared" ref="I45" si="29">H45*E45</f>
        <v>0</v>
      </c>
      <c r="J45" s="19"/>
      <c r="K45" s="19">
        <f t="shared" ref="K45" si="30">J45*E45</f>
        <v>0</v>
      </c>
      <c r="L45" s="31">
        <f t="shared" ref="L45" si="31">K45+I45+G45</f>
        <v>0</v>
      </c>
    </row>
    <row r="46" spans="1:17" ht="18.75" customHeight="1" x14ac:dyDescent="0.25">
      <c r="A46" s="112"/>
      <c r="B46" s="3">
        <v>4.2</v>
      </c>
      <c r="C46" s="14" t="s">
        <v>46</v>
      </c>
      <c r="D46" s="3" t="s">
        <v>26</v>
      </c>
      <c r="E46" s="3">
        <v>1713</v>
      </c>
      <c r="F46" s="19"/>
      <c r="G46" s="19">
        <f t="shared" ref="G46:G49" si="32">F46*E46</f>
        <v>0</v>
      </c>
      <c r="H46" s="3"/>
      <c r="I46" s="19">
        <f t="shared" ref="I46:I50" si="33">H46*E46</f>
        <v>0</v>
      </c>
      <c r="J46" s="19"/>
      <c r="K46" s="19">
        <f t="shared" ref="K46:K62" si="34">J46*E46</f>
        <v>0</v>
      </c>
      <c r="L46" s="31">
        <f t="shared" ref="L46:L62" si="35">K46+I46+G46</f>
        <v>0</v>
      </c>
    </row>
    <row r="47" spans="1:17" ht="60" x14ac:dyDescent="0.25">
      <c r="A47" s="112"/>
      <c r="B47" s="3">
        <v>4.3</v>
      </c>
      <c r="C47" s="14" t="s">
        <v>47</v>
      </c>
      <c r="D47" s="3" t="s">
        <v>23</v>
      </c>
      <c r="E47" s="3">
        <v>300</v>
      </c>
      <c r="F47" s="3"/>
      <c r="G47" s="19">
        <f t="shared" si="32"/>
        <v>0</v>
      </c>
      <c r="H47" s="3"/>
      <c r="I47" s="19">
        <f t="shared" si="33"/>
        <v>0</v>
      </c>
      <c r="J47" s="19"/>
      <c r="K47" s="19">
        <f t="shared" si="34"/>
        <v>0</v>
      </c>
      <c r="L47" s="31">
        <f t="shared" si="35"/>
        <v>0</v>
      </c>
    </row>
    <row r="48" spans="1:17" ht="30" x14ac:dyDescent="0.25">
      <c r="A48" s="112"/>
      <c r="B48" s="3">
        <v>4.4000000000000004</v>
      </c>
      <c r="C48" s="14" t="s">
        <v>155</v>
      </c>
      <c r="D48" s="3" t="s">
        <v>26</v>
      </c>
      <c r="E48" s="3">
        <f>242*0.8</f>
        <v>193.60000000000002</v>
      </c>
      <c r="F48" s="19"/>
      <c r="G48" s="19">
        <f t="shared" si="32"/>
        <v>0</v>
      </c>
      <c r="H48" s="3"/>
      <c r="I48" s="19">
        <f t="shared" si="33"/>
        <v>0</v>
      </c>
      <c r="J48" s="19"/>
      <c r="K48" s="19">
        <f t="shared" si="34"/>
        <v>0</v>
      </c>
      <c r="L48" s="31">
        <f t="shared" si="35"/>
        <v>0</v>
      </c>
    </row>
    <row r="49" spans="1:12" ht="18.75" customHeight="1" x14ac:dyDescent="0.25">
      <c r="A49" s="112"/>
      <c r="B49" s="3">
        <v>4.5</v>
      </c>
      <c r="C49" s="14" t="s">
        <v>149</v>
      </c>
      <c r="D49" s="3" t="s">
        <v>23</v>
      </c>
      <c r="E49" s="3">
        <f>242*0.2*0.2</f>
        <v>9.6800000000000015</v>
      </c>
      <c r="F49" s="19"/>
      <c r="G49" s="19">
        <f t="shared" si="32"/>
        <v>0</v>
      </c>
      <c r="H49" s="3"/>
      <c r="I49" s="19">
        <f t="shared" si="33"/>
        <v>0</v>
      </c>
      <c r="J49" s="19"/>
      <c r="K49" s="19">
        <f t="shared" si="34"/>
        <v>0</v>
      </c>
      <c r="L49" s="31">
        <f t="shared" si="35"/>
        <v>0</v>
      </c>
    </row>
    <row r="50" spans="1:12" ht="45" x14ac:dyDescent="0.25">
      <c r="A50" s="112"/>
      <c r="B50" s="3">
        <v>4.5999999999999996</v>
      </c>
      <c r="C50" s="75" t="s">
        <v>156</v>
      </c>
      <c r="D50" s="3" t="s">
        <v>26</v>
      </c>
      <c r="E50" s="3">
        <v>132.19999999999999</v>
      </c>
      <c r="F50" s="19"/>
      <c r="G50" s="19">
        <f>F50*E50</f>
        <v>0</v>
      </c>
      <c r="H50" s="3"/>
      <c r="I50" s="19">
        <f t="shared" si="33"/>
        <v>0</v>
      </c>
      <c r="J50" s="19"/>
      <c r="K50" s="19">
        <f t="shared" si="34"/>
        <v>0</v>
      </c>
      <c r="L50" s="31">
        <f t="shared" si="35"/>
        <v>0</v>
      </c>
    </row>
    <row r="51" spans="1:12" ht="45" customHeight="1" x14ac:dyDescent="0.25">
      <c r="A51" s="112"/>
      <c r="B51" s="3">
        <v>4.7</v>
      </c>
      <c r="C51" s="75" t="s">
        <v>157</v>
      </c>
      <c r="D51" s="3" t="s">
        <v>23</v>
      </c>
      <c r="E51" s="3">
        <f>45*0.2*0.2</f>
        <v>1.8</v>
      </c>
      <c r="F51" s="19"/>
      <c r="G51" s="19">
        <f>F51*E51</f>
        <v>0</v>
      </c>
      <c r="H51" s="3"/>
      <c r="I51" s="19">
        <f>H51*E51</f>
        <v>0</v>
      </c>
      <c r="J51" s="19"/>
      <c r="K51" s="19">
        <f t="shared" si="34"/>
        <v>0</v>
      </c>
      <c r="L51" s="31">
        <f t="shared" si="35"/>
        <v>0</v>
      </c>
    </row>
    <row r="52" spans="1:12" ht="45" x14ac:dyDescent="0.25">
      <c r="A52" s="112"/>
      <c r="B52" s="3">
        <v>4.8</v>
      </c>
      <c r="C52" s="75" t="s">
        <v>151</v>
      </c>
      <c r="D52" s="3" t="s">
        <v>26</v>
      </c>
      <c r="E52" s="3">
        <v>36.4</v>
      </c>
      <c r="F52" s="19"/>
      <c r="G52" s="19">
        <f t="shared" ref="G52:G62" si="36">F52*E52</f>
        <v>0</v>
      </c>
      <c r="H52" s="3"/>
      <c r="I52" s="19">
        <f t="shared" ref="I52:I62" si="37">H52*E52</f>
        <v>0</v>
      </c>
      <c r="J52" s="19"/>
      <c r="K52" s="19">
        <f t="shared" si="34"/>
        <v>0</v>
      </c>
      <c r="L52" s="31">
        <f t="shared" si="35"/>
        <v>0</v>
      </c>
    </row>
    <row r="53" spans="1:12" ht="30" x14ac:dyDescent="0.25">
      <c r="A53" s="112"/>
      <c r="B53" s="3">
        <v>4.9000000000000004</v>
      </c>
      <c r="C53" s="14" t="s">
        <v>109</v>
      </c>
      <c r="D53" s="3" t="s">
        <v>26</v>
      </c>
      <c r="E53" s="3">
        <v>282</v>
      </c>
      <c r="F53" s="19"/>
      <c r="G53" s="19">
        <f t="shared" si="36"/>
        <v>0</v>
      </c>
      <c r="H53" s="3"/>
      <c r="I53" s="19">
        <f t="shared" si="37"/>
        <v>0</v>
      </c>
      <c r="J53" s="19"/>
      <c r="K53" s="19">
        <f t="shared" si="34"/>
        <v>0</v>
      </c>
      <c r="L53" s="31">
        <f t="shared" si="35"/>
        <v>0</v>
      </c>
    </row>
    <row r="54" spans="1:12" x14ac:dyDescent="0.25">
      <c r="A54" s="112"/>
      <c r="B54" s="19">
        <v>4.0999999999999996</v>
      </c>
      <c r="C54" s="14" t="s">
        <v>102</v>
      </c>
      <c r="D54" s="3" t="s">
        <v>36</v>
      </c>
      <c r="E54" s="3">
        <v>242</v>
      </c>
      <c r="F54" s="19"/>
      <c r="G54" s="19">
        <f t="shared" si="36"/>
        <v>0</v>
      </c>
      <c r="H54" s="3"/>
      <c r="I54" s="19">
        <f t="shared" si="37"/>
        <v>0</v>
      </c>
      <c r="J54" s="19"/>
      <c r="K54" s="19">
        <f t="shared" si="34"/>
        <v>0</v>
      </c>
      <c r="L54" s="31">
        <f t="shared" si="35"/>
        <v>0</v>
      </c>
    </row>
    <row r="55" spans="1:12" ht="45" x14ac:dyDescent="0.25">
      <c r="A55" s="112"/>
      <c r="B55" s="3">
        <v>4.1100000000000003</v>
      </c>
      <c r="C55" s="75" t="s">
        <v>153</v>
      </c>
      <c r="D55" s="84" t="s">
        <v>26</v>
      </c>
      <c r="E55" s="84">
        <v>205</v>
      </c>
      <c r="F55" s="71"/>
      <c r="G55" s="71">
        <f t="shared" si="36"/>
        <v>0</v>
      </c>
      <c r="H55" s="84"/>
      <c r="I55" s="71">
        <f t="shared" si="37"/>
        <v>0</v>
      </c>
      <c r="J55" s="71"/>
      <c r="K55" s="71">
        <f t="shared" si="34"/>
        <v>0</v>
      </c>
      <c r="L55" s="85">
        <f t="shared" si="35"/>
        <v>0</v>
      </c>
    </row>
    <row r="56" spans="1:12" ht="30" x14ac:dyDescent="0.25">
      <c r="A56" s="112"/>
      <c r="B56" s="3">
        <v>4.12</v>
      </c>
      <c r="C56" s="14" t="s">
        <v>50</v>
      </c>
      <c r="D56" s="3" t="s">
        <v>26</v>
      </c>
      <c r="E56" s="3">
        <v>1713</v>
      </c>
      <c r="F56" s="19"/>
      <c r="G56" s="19">
        <f t="shared" si="36"/>
        <v>0</v>
      </c>
      <c r="H56" s="3"/>
      <c r="I56" s="19">
        <f t="shared" si="37"/>
        <v>0</v>
      </c>
      <c r="J56" s="19"/>
      <c r="K56" s="19">
        <f t="shared" si="34"/>
        <v>0</v>
      </c>
      <c r="L56" s="31">
        <f t="shared" si="35"/>
        <v>0</v>
      </c>
    </row>
    <row r="57" spans="1:12" ht="45" x14ac:dyDescent="0.25">
      <c r="A57" s="112"/>
      <c r="B57" s="3">
        <v>4.13</v>
      </c>
      <c r="C57" s="75" t="s">
        <v>114</v>
      </c>
      <c r="D57" s="84" t="s">
        <v>29</v>
      </c>
      <c r="E57" s="84">
        <v>5</v>
      </c>
      <c r="F57" s="71"/>
      <c r="G57" s="71">
        <f t="shared" si="36"/>
        <v>0</v>
      </c>
      <c r="H57" s="84"/>
      <c r="I57" s="71">
        <f t="shared" si="37"/>
        <v>0</v>
      </c>
      <c r="J57" s="71"/>
      <c r="K57" s="71">
        <f t="shared" si="34"/>
        <v>0</v>
      </c>
      <c r="L57" s="85">
        <f t="shared" si="35"/>
        <v>0</v>
      </c>
    </row>
    <row r="58" spans="1:12" ht="45" x14ac:dyDescent="0.25">
      <c r="A58" s="112"/>
      <c r="B58" s="3">
        <v>4.1399999999999997</v>
      </c>
      <c r="C58" s="75" t="s">
        <v>113</v>
      </c>
      <c r="D58" s="84" t="s">
        <v>26</v>
      </c>
      <c r="E58" s="84">
        <v>24</v>
      </c>
      <c r="F58" s="84"/>
      <c r="G58" s="71">
        <f t="shared" si="36"/>
        <v>0</v>
      </c>
      <c r="H58" s="84"/>
      <c r="I58" s="71">
        <f t="shared" si="37"/>
        <v>0</v>
      </c>
      <c r="J58" s="71"/>
      <c r="K58" s="71">
        <f t="shared" si="34"/>
        <v>0</v>
      </c>
      <c r="L58" s="85">
        <f t="shared" si="35"/>
        <v>0</v>
      </c>
    </row>
    <row r="59" spans="1:12" ht="45" x14ac:dyDescent="0.25">
      <c r="A59" s="112"/>
      <c r="B59" s="3">
        <v>4.1500000000000004</v>
      </c>
      <c r="C59" s="14" t="s">
        <v>158</v>
      </c>
      <c r="D59" s="3" t="s">
        <v>26</v>
      </c>
      <c r="E59" s="3">
        <v>3523</v>
      </c>
      <c r="F59" s="3"/>
      <c r="G59" s="19">
        <f t="shared" si="36"/>
        <v>0</v>
      </c>
      <c r="H59" s="3"/>
      <c r="I59" s="19">
        <f t="shared" si="37"/>
        <v>0</v>
      </c>
      <c r="J59" s="19"/>
      <c r="K59" s="19">
        <f t="shared" si="34"/>
        <v>0</v>
      </c>
      <c r="L59" s="31">
        <f t="shared" si="35"/>
        <v>0</v>
      </c>
    </row>
    <row r="60" spans="1:12" ht="34.5" customHeight="1" x14ac:dyDescent="0.25">
      <c r="A60" s="112"/>
      <c r="B60" s="3">
        <v>4.16</v>
      </c>
      <c r="C60" s="15" t="s">
        <v>159</v>
      </c>
      <c r="D60" s="3" t="s">
        <v>26</v>
      </c>
      <c r="E60" s="3">
        <v>1713</v>
      </c>
      <c r="F60" s="19"/>
      <c r="G60" s="19">
        <f t="shared" si="36"/>
        <v>0</v>
      </c>
      <c r="H60" s="3"/>
      <c r="I60" s="19">
        <f t="shared" si="37"/>
        <v>0</v>
      </c>
      <c r="J60" s="19"/>
      <c r="K60" s="19">
        <f t="shared" si="34"/>
        <v>0</v>
      </c>
      <c r="L60" s="31">
        <f t="shared" si="35"/>
        <v>0</v>
      </c>
    </row>
    <row r="61" spans="1:12" ht="30" x14ac:dyDescent="0.25">
      <c r="A61" s="114"/>
      <c r="B61" s="3">
        <v>4.17</v>
      </c>
      <c r="C61" s="16" t="s">
        <v>108</v>
      </c>
      <c r="D61" s="18" t="s">
        <v>36</v>
      </c>
      <c r="E61" s="18">
        <f>150+242</f>
        <v>392</v>
      </c>
      <c r="F61" s="18"/>
      <c r="G61" s="19">
        <f t="shared" si="36"/>
        <v>0</v>
      </c>
      <c r="H61" s="18"/>
      <c r="I61" s="19">
        <f t="shared" si="37"/>
        <v>0</v>
      </c>
      <c r="J61" s="25"/>
      <c r="K61" s="19">
        <f t="shared" si="34"/>
        <v>0</v>
      </c>
      <c r="L61" s="31">
        <f t="shared" si="35"/>
        <v>0</v>
      </c>
    </row>
    <row r="62" spans="1:12" ht="30.75" thickBot="1" x14ac:dyDescent="0.3">
      <c r="A62" s="113"/>
      <c r="B62" s="3">
        <v>4.18</v>
      </c>
      <c r="C62" s="81" t="s">
        <v>160</v>
      </c>
      <c r="D62" s="80" t="s">
        <v>26</v>
      </c>
      <c r="E62" s="80">
        <v>35</v>
      </c>
      <c r="F62" s="80"/>
      <c r="G62" s="71">
        <f t="shared" si="36"/>
        <v>0</v>
      </c>
      <c r="H62" s="80"/>
      <c r="I62" s="71">
        <f t="shared" si="37"/>
        <v>0</v>
      </c>
      <c r="J62" s="82"/>
      <c r="K62" s="71">
        <f t="shared" si="34"/>
        <v>0</v>
      </c>
      <c r="L62" s="85">
        <f t="shared" si="35"/>
        <v>0</v>
      </c>
    </row>
    <row r="63" spans="1:12" ht="21" customHeight="1" x14ac:dyDescent="0.25">
      <c r="A63" s="110">
        <v>5</v>
      </c>
      <c r="B63" s="99" t="s">
        <v>49</v>
      </c>
      <c r="C63" s="100"/>
      <c r="D63" s="100"/>
      <c r="E63" s="100"/>
      <c r="F63" s="36"/>
      <c r="G63" s="40"/>
      <c r="H63" s="36"/>
      <c r="I63" s="40"/>
      <c r="J63" s="40"/>
      <c r="K63" s="45"/>
      <c r="L63" s="53"/>
    </row>
    <row r="64" spans="1:12" ht="30" x14ac:dyDescent="0.25">
      <c r="A64" s="112"/>
      <c r="B64" s="3">
        <v>5.0999999999999996</v>
      </c>
      <c r="C64" s="14" t="s">
        <v>51</v>
      </c>
      <c r="D64" s="3" t="s">
        <v>26</v>
      </c>
      <c r="E64" s="3">
        <v>818.4</v>
      </c>
      <c r="F64" s="19"/>
      <c r="G64" s="19">
        <f>F64*E64</f>
        <v>0</v>
      </c>
      <c r="H64" s="3"/>
      <c r="I64" s="19">
        <f>H64*E64</f>
        <v>0</v>
      </c>
      <c r="J64" s="19"/>
      <c r="K64" s="19">
        <f>J64*E64</f>
        <v>0</v>
      </c>
      <c r="L64" s="31">
        <f>K64+I64+G64</f>
        <v>0</v>
      </c>
    </row>
    <row r="65" spans="1:12" ht="30" x14ac:dyDescent="0.25">
      <c r="A65" s="112"/>
      <c r="B65" s="3">
        <v>5.2</v>
      </c>
      <c r="C65" s="14" t="s">
        <v>56</v>
      </c>
      <c r="D65" s="3" t="s">
        <v>26</v>
      </c>
      <c r="E65" s="3">
        <f>E64/4</f>
        <v>204.6</v>
      </c>
      <c r="F65" s="19"/>
      <c r="G65" s="19">
        <f t="shared" ref="G65:G69" si="38">F65*E65</f>
        <v>0</v>
      </c>
      <c r="H65" s="3"/>
      <c r="I65" s="19">
        <f t="shared" ref="I65:I69" si="39">H65*E65</f>
        <v>0</v>
      </c>
      <c r="J65" s="19"/>
      <c r="K65" s="19">
        <f t="shared" ref="K65:K69" si="40">J65*E65</f>
        <v>0</v>
      </c>
      <c r="L65" s="31">
        <f t="shared" ref="L65:L69" si="41">K65+I65+G65</f>
        <v>0</v>
      </c>
    </row>
    <row r="66" spans="1:12" ht="45" x14ac:dyDescent="0.25">
      <c r="A66" s="112"/>
      <c r="B66" s="3">
        <v>5.3</v>
      </c>
      <c r="C66" s="14" t="s">
        <v>161</v>
      </c>
      <c r="D66" s="3" t="s">
        <v>26</v>
      </c>
      <c r="E66" s="3">
        <v>236.9</v>
      </c>
      <c r="F66" s="19"/>
      <c r="G66" s="19">
        <f t="shared" si="38"/>
        <v>0</v>
      </c>
      <c r="H66" s="3"/>
      <c r="I66" s="19">
        <f t="shared" si="39"/>
        <v>0</v>
      </c>
      <c r="J66" s="19"/>
      <c r="K66" s="19">
        <f t="shared" si="40"/>
        <v>0</v>
      </c>
      <c r="L66" s="31">
        <f t="shared" si="41"/>
        <v>0</v>
      </c>
    </row>
    <row r="67" spans="1:12" ht="30" x14ac:dyDescent="0.25">
      <c r="A67" s="112"/>
      <c r="B67" s="3">
        <v>5.4</v>
      </c>
      <c r="C67" s="14" t="s">
        <v>63</v>
      </c>
      <c r="D67" s="3" t="s">
        <v>26</v>
      </c>
      <c r="E67" s="3">
        <v>21</v>
      </c>
      <c r="F67" s="19"/>
      <c r="G67" s="19">
        <f t="shared" si="38"/>
        <v>0</v>
      </c>
      <c r="H67" s="3"/>
      <c r="I67" s="19">
        <f t="shared" si="39"/>
        <v>0</v>
      </c>
      <c r="J67" s="19"/>
      <c r="K67" s="19">
        <f t="shared" si="40"/>
        <v>0</v>
      </c>
      <c r="L67" s="31">
        <f t="shared" si="41"/>
        <v>0</v>
      </c>
    </row>
    <row r="68" spans="1:12" ht="30" x14ac:dyDescent="0.25">
      <c r="A68" s="112"/>
      <c r="B68" s="3">
        <v>5.5</v>
      </c>
      <c r="C68" s="14" t="s">
        <v>57</v>
      </c>
      <c r="D68" s="3" t="s">
        <v>26</v>
      </c>
      <c r="E68" s="3">
        <v>275.39999999999998</v>
      </c>
      <c r="F68" s="19"/>
      <c r="G68" s="19">
        <f t="shared" si="38"/>
        <v>0</v>
      </c>
      <c r="H68" s="3"/>
      <c r="I68" s="19">
        <f t="shared" si="39"/>
        <v>0</v>
      </c>
      <c r="J68" s="19"/>
      <c r="K68" s="19">
        <f t="shared" si="40"/>
        <v>0</v>
      </c>
      <c r="L68" s="31">
        <f t="shared" si="41"/>
        <v>0</v>
      </c>
    </row>
    <row r="69" spans="1:12" ht="30.75" thickBot="1" x14ac:dyDescent="0.3">
      <c r="A69" s="113"/>
      <c r="B69" s="3">
        <v>5.6</v>
      </c>
      <c r="C69" s="64" t="s">
        <v>66</v>
      </c>
      <c r="D69" s="12" t="s">
        <v>26</v>
      </c>
      <c r="E69" s="12">
        <v>38</v>
      </c>
      <c r="F69" s="28"/>
      <c r="G69" s="19">
        <f t="shared" si="38"/>
        <v>0</v>
      </c>
      <c r="H69" s="12"/>
      <c r="I69" s="19">
        <f t="shared" si="39"/>
        <v>0</v>
      </c>
      <c r="J69" s="28"/>
      <c r="K69" s="19">
        <f t="shared" si="40"/>
        <v>0</v>
      </c>
      <c r="L69" s="31">
        <f t="shared" si="41"/>
        <v>0</v>
      </c>
    </row>
    <row r="70" spans="1:12" ht="21" customHeight="1" x14ac:dyDescent="0.25">
      <c r="A70" s="110">
        <v>6</v>
      </c>
      <c r="B70" s="99" t="s">
        <v>54</v>
      </c>
      <c r="C70" s="100"/>
      <c r="D70" s="100"/>
      <c r="E70" s="100"/>
      <c r="F70" s="36"/>
      <c r="G70" s="40"/>
      <c r="H70" s="36"/>
      <c r="I70" s="40"/>
      <c r="J70" s="40"/>
      <c r="K70" s="45"/>
      <c r="L70" s="52"/>
    </row>
    <row r="71" spans="1:12" ht="45.75" customHeight="1" x14ac:dyDescent="0.25">
      <c r="A71" s="111"/>
      <c r="B71" s="3">
        <v>6.1</v>
      </c>
      <c r="C71" s="14" t="s">
        <v>64</v>
      </c>
      <c r="D71" s="3" t="s">
        <v>26</v>
      </c>
      <c r="E71" s="3">
        <v>2412</v>
      </c>
      <c r="F71" s="19"/>
      <c r="G71" s="19">
        <f>F71*E71</f>
        <v>0</v>
      </c>
      <c r="H71" s="3"/>
      <c r="I71" s="19">
        <f>H71*E71</f>
        <v>0</v>
      </c>
      <c r="J71" s="19"/>
      <c r="K71" s="19">
        <f>J71*E71</f>
        <v>0</v>
      </c>
      <c r="L71" s="31">
        <f>K71+I71+G71</f>
        <v>0</v>
      </c>
    </row>
    <row r="72" spans="1:12" ht="45" x14ac:dyDescent="0.25">
      <c r="A72" s="111"/>
      <c r="B72" s="3">
        <v>6.2</v>
      </c>
      <c r="C72" s="14" t="s">
        <v>100</v>
      </c>
      <c r="D72" s="3" t="s">
        <v>26</v>
      </c>
      <c r="E72" s="3">
        <v>646</v>
      </c>
      <c r="F72" s="19"/>
      <c r="G72" s="19">
        <f t="shared" ref="G72:G78" si="42">F72*E72</f>
        <v>0</v>
      </c>
      <c r="H72" s="3"/>
      <c r="I72" s="19">
        <f t="shared" ref="I72:I78" si="43">H72*E72</f>
        <v>0</v>
      </c>
      <c r="J72" s="19"/>
      <c r="K72" s="19">
        <f t="shared" ref="K72:K78" si="44">J72*E72</f>
        <v>0</v>
      </c>
      <c r="L72" s="31">
        <f t="shared" ref="L72:L78" si="45">K72+I72+G72</f>
        <v>0</v>
      </c>
    </row>
    <row r="73" spans="1:12" ht="45" x14ac:dyDescent="0.25">
      <c r="A73" s="111"/>
      <c r="B73" s="3">
        <v>6.3</v>
      </c>
      <c r="C73" s="14" t="s">
        <v>65</v>
      </c>
      <c r="D73" s="3" t="s">
        <v>26</v>
      </c>
      <c r="E73" s="3">
        <v>646</v>
      </c>
      <c r="F73" s="19"/>
      <c r="G73" s="19">
        <f t="shared" si="42"/>
        <v>0</v>
      </c>
      <c r="H73" s="3"/>
      <c r="I73" s="19">
        <f t="shared" si="43"/>
        <v>0</v>
      </c>
      <c r="J73" s="19"/>
      <c r="K73" s="19">
        <f t="shared" si="44"/>
        <v>0</v>
      </c>
      <c r="L73" s="31">
        <f t="shared" si="45"/>
        <v>0</v>
      </c>
    </row>
    <row r="74" spans="1:12" ht="60" customHeight="1" x14ac:dyDescent="0.25">
      <c r="A74" s="112"/>
      <c r="B74" s="3">
        <v>6.4</v>
      </c>
      <c r="C74" s="14" t="s">
        <v>101</v>
      </c>
      <c r="D74" s="3" t="s">
        <v>26</v>
      </c>
      <c r="E74" s="3">
        <v>550</v>
      </c>
      <c r="F74" s="19"/>
      <c r="G74" s="19">
        <f t="shared" si="42"/>
        <v>0</v>
      </c>
      <c r="H74" s="3"/>
      <c r="I74" s="19">
        <f t="shared" si="43"/>
        <v>0</v>
      </c>
      <c r="J74" s="19"/>
      <c r="K74" s="19">
        <f t="shared" si="44"/>
        <v>0</v>
      </c>
      <c r="L74" s="31">
        <f t="shared" si="45"/>
        <v>0</v>
      </c>
    </row>
    <row r="75" spans="1:12" ht="30" x14ac:dyDescent="0.25">
      <c r="A75" s="112"/>
      <c r="B75" s="3">
        <v>6.5</v>
      </c>
      <c r="C75" s="14" t="s">
        <v>115</v>
      </c>
      <c r="D75" s="3" t="s">
        <v>26</v>
      </c>
      <c r="E75" s="3">
        <v>1531</v>
      </c>
      <c r="F75" s="19"/>
      <c r="G75" s="19">
        <f t="shared" si="42"/>
        <v>0</v>
      </c>
      <c r="H75" s="3"/>
      <c r="I75" s="19">
        <f t="shared" si="43"/>
        <v>0</v>
      </c>
      <c r="J75" s="19"/>
      <c r="K75" s="19">
        <f t="shared" si="44"/>
        <v>0</v>
      </c>
      <c r="L75" s="31">
        <f t="shared" si="45"/>
        <v>0</v>
      </c>
    </row>
    <row r="76" spans="1:12" ht="30" x14ac:dyDescent="0.25">
      <c r="A76" s="112"/>
      <c r="B76" s="3">
        <v>6.6</v>
      </c>
      <c r="C76" s="14" t="s">
        <v>116</v>
      </c>
      <c r="D76" s="3" t="s">
        <v>26</v>
      </c>
      <c r="E76" s="3">
        <v>331</v>
      </c>
      <c r="F76" s="19"/>
      <c r="G76" s="19">
        <f t="shared" si="42"/>
        <v>0</v>
      </c>
      <c r="H76" s="3"/>
      <c r="I76" s="19">
        <f t="shared" si="43"/>
        <v>0</v>
      </c>
      <c r="J76" s="19"/>
      <c r="K76" s="19">
        <f t="shared" si="44"/>
        <v>0</v>
      </c>
      <c r="L76" s="31">
        <f t="shared" si="45"/>
        <v>0</v>
      </c>
    </row>
    <row r="77" spans="1:12" ht="45" x14ac:dyDescent="0.25">
      <c r="A77" s="112"/>
      <c r="B77" s="3">
        <v>6.7</v>
      </c>
      <c r="C77" s="14" t="s">
        <v>150</v>
      </c>
      <c r="D77" s="3" t="s">
        <v>26</v>
      </c>
      <c r="E77" s="3">
        <v>38</v>
      </c>
      <c r="F77" s="19"/>
      <c r="G77" s="19">
        <f t="shared" si="42"/>
        <v>0</v>
      </c>
      <c r="H77" s="3"/>
      <c r="I77" s="19">
        <f t="shared" si="43"/>
        <v>0</v>
      </c>
      <c r="J77" s="19"/>
      <c r="K77" s="19">
        <f t="shared" si="44"/>
        <v>0</v>
      </c>
      <c r="L77" s="31">
        <f t="shared" si="45"/>
        <v>0</v>
      </c>
    </row>
    <row r="78" spans="1:12" ht="18" thickBot="1" x14ac:dyDescent="0.3">
      <c r="A78" s="114"/>
      <c r="B78" s="18">
        <v>6.8</v>
      </c>
      <c r="C78" s="16"/>
      <c r="D78" s="18" t="s">
        <v>26</v>
      </c>
      <c r="E78" s="18"/>
      <c r="F78" s="18"/>
      <c r="G78" s="25">
        <f t="shared" si="42"/>
        <v>0</v>
      </c>
      <c r="H78" s="18"/>
      <c r="I78" s="25">
        <f t="shared" si="43"/>
        <v>0</v>
      </c>
      <c r="J78" s="25"/>
      <c r="K78" s="25">
        <f t="shared" si="44"/>
        <v>0</v>
      </c>
      <c r="L78" s="32">
        <f t="shared" si="45"/>
        <v>0</v>
      </c>
    </row>
    <row r="79" spans="1:12" ht="21" customHeight="1" x14ac:dyDescent="0.25">
      <c r="A79" s="110">
        <v>7</v>
      </c>
      <c r="B79" s="99" t="s">
        <v>44</v>
      </c>
      <c r="C79" s="100"/>
      <c r="D79" s="100"/>
      <c r="E79" s="100"/>
      <c r="F79" s="36"/>
      <c r="G79" s="40"/>
      <c r="H79" s="36"/>
      <c r="I79" s="40"/>
      <c r="J79" s="40"/>
      <c r="K79" s="45"/>
      <c r="L79" s="52"/>
    </row>
    <row r="80" spans="1:12" ht="30" x14ac:dyDescent="0.25">
      <c r="A80" s="112"/>
      <c r="B80" s="84">
        <v>7.1</v>
      </c>
      <c r="C80" s="75" t="s">
        <v>110</v>
      </c>
      <c r="D80" s="84" t="s">
        <v>30</v>
      </c>
      <c r="E80" s="84">
        <v>4.8</v>
      </c>
      <c r="F80" s="84"/>
      <c r="G80" s="71">
        <f>F80*E80</f>
        <v>0</v>
      </c>
      <c r="H80" s="84"/>
      <c r="I80" s="71">
        <f>H80*E80</f>
        <v>0</v>
      </c>
      <c r="J80" s="71"/>
      <c r="K80" s="71">
        <f>J80*E80</f>
        <v>0</v>
      </c>
      <c r="L80" s="85">
        <f>K80+I80+G80</f>
        <v>0</v>
      </c>
    </row>
    <row r="81" spans="1:12" ht="30" x14ac:dyDescent="0.25">
      <c r="A81" s="112"/>
      <c r="B81" s="3">
        <v>7.2</v>
      </c>
      <c r="C81" s="14" t="s">
        <v>165</v>
      </c>
      <c r="D81" s="18" t="s">
        <v>26</v>
      </c>
      <c r="E81" s="3">
        <v>14.2</v>
      </c>
      <c r="F81" s="19"/>
      <c r="G81" s="19">
        <f>F81*E81</f>
        <v>0</v>
      </c>
      <c r="H81" s="3"/>
      <c r="I81" s="19">
        <f>H81*E81</f>
        <v>0</v>
      </c>
      <c r="J81" s="19"/>
      <c r="K81" s="19">
        <f>J81*E81</f>
        <v>0</v>
      </c>
      <c r="L81" s="31">
        <f>K81+I81+G81</f>
        <v>0</v>
      </c>
    </row>
    <row r="82" spans="1:12" ht="21" customHeight="1" x14ac:dyDescent="0.25">
      <c r="A82" s="112"/>
      <c r="B82" s="3">
        <v>7.3</v>
      </c>
      <c r="C82" s="2" t="s">
        <v>162</v>
      </c>
      <c r="D82" s="3" t="s">
        <v>164</v>
      </c>
      <c r="E82" s="3">
        <v>120</v>
      </c>
      <c r="F82" s="68"/>
      <c r="G82" s="19">
        <f t="shared" ref="G82:G83" si="46">F82*E82</f>
        <v>0</v>
      </c>
      <c r="H82" s="3"/>
      <c r="I82" s="19">
        <f t="shared" ref="I82:I83" si="47">H82*E82</f>
        <v>0</v>
      </c>
      <c r="J82" s="19"/>
      <c r="K82" s="19">
        <f t="shared" ref="K82:K83" si="48">J82*E82</f>
        <v>0</v>
      </c>
      <c r="L82" s="31">
        <f t="shared" ref="L82:L83" si="49">K82+I82+G82</f>
        <v>0</v>
      </c>
    </row>
    <row r="83" spans="1:12" ht="60.75" thickBot="1" x14ac:dyDescent="0.3">
      <c r="A83" s="113"/>
      <c r="B83" s="12">
        <v>7.4</v>
      </c>
      <c r="C83" s="64" t="s">
        <v>163</v>
      </c>
      <c r="D83" s="3" t="s">
        <v>23</v>
      </c>
      <c r="E83" s="12">
        <v>724</v>
      </c>
      <c r="F83" s="28"/>
      <c r="G83" s="19">
        <f t="shared" si="46"/>
        <v>0</v>
      </c>
      <c r="H83" s="12"/>
      <c r="I83" s="19">
        <f t="shared" si="47"/>
        <v>0</v>
      </c>
      <c r="J83" s="28"/>
      <c r="K83" s="19">
        <f t="shared" si="48"/>
        <v>0</v>
      </c>
      <c r="L83" s="31">
        <f t="shared" si="49"/>
        <v>0</v>
      </c>
    </row>
    <row r="84" spans="1:12" ht="24" customHeight="1" thickBot="1" x14ac:dyDescent="0.3">
      <c r="A84" s="108" t="s">
        <v>133</v>
      </c>
      <c r="B84" s="109"/>
      <c r="C84" s="109"/>
      <c r="D84" s="47"/>
      <c r="E84" s="47"/>
      <c r="F84" s="48"/>
      <c r="G84" s="78">
        <f t="shared" ref="G84:K84" si="50">SUM(G9:G83)</f>
        <v>0</v>
      </c>
      <c r="H84" s="54">
        <f t="shared" si="50"/>
        <v>0</v>
      </c>
      <c r="I84" s="54">
        <f t="shared" si="50"/>
        <v>0</v>
      </c>
      <c r="J84" s="54">
        <f t="shared" si="50"/>
        <v>0</v>
      </c>
      <c r="K84" s="54">
        <f t="shared" si="50"/>
        <v>0</v>
      </c>
      <c r="L84" s="54">
        <f>SUM(L9:L83)</f>
        <v>0</v>
      </c>
    </row>
    <row r="85" spans="1:12" ht="19.5" customHeight="1" thickBot="1" x14ac:dyDescent="0.3">
      <c r="A85" s="116" t="s">
        <v>173</v>
      </c>
      <c r="B85" s="117"/>
      <c r="C85" s="117"/>
      <c r="D85" s="55"/>
      <c r="E85" s="55"/>
      <c r="F85" s="56"/>
      <c r="G85" s="56"/>
      <c r="H85" s="55"/>
      <c r="I85" s="56"/>
      <c r="J85" s="56"/>
      <c r="K85" s="56"/>
      <c r="L85" s="57">
        <f>L84*0.05</f>
        <v>0</v>
      </c>
    </row>
    <row r="86" spans="1:12" ht="24" customHeight="1" thickBot="1" x14ac:dyDescent="0.3">
      <c r="A86" s="108" t="s">
        <v>133</v>
      </c>
      <c r="B86" s="109"/>
      <c r="C86" s="109"/>
      <c r="D86" s="47"/>
      <c r="E86" s="47"/>
      <c r="F86" s="48"/>
      <c r="G86" s="47"/>
      <c r="H86" s="47"/>
      <c r="I86" s="47"/>
      <c r="J86" s="48"/>
      <c r="K86" s="47"/>
      <c r="L86" s="54">
        <f>L85+L84</f>
        <v>0</v>
      </c>
    </row>
    <row r="87" spans="1:12" ht="24" customHeight="1" thickBot="1" x14ac:dyDescent="0.3">
      <c r="A87" s="97" t="s">
        <v>172</v>
      </c>
      <c r="B87" s="98"/>
      <c r="C87" s="98"/>
      <c r="D87" s="13"/>
      <c r="E87" s="13"/>
      <c r="F87" s="29"/>
      <c r="G87" s="29"/>
      <c r="H87" s="13"/>
      <c r="I87" s="29"/>
      <c r="J87" s="29"/>
      <c r="K87" s="29"/>
      <c r="L87" s="61">
        <f>L86*0.02</f>
        <v>0</v>
      </c>
    </row>
    <row r="88" spans="1:12" ht="24" customHeight="1" thickBot="1" x14ac:dyDescent="0.3">
      <c r="A88" s="108" t="s">
        <v>133</v>
      </c>
      <c r="B88" s="109"/>
      <c r="C88" s="109"/>
      <c r="D88" s="47"/>
      <c r="E88" s="47"/>
      <c r="F88" s="48"/>
      <c r="G88" s="47"/>
      <c r="H88" s="47"/>
      <c r="I88" s="47"/>
      <c r="J88" s="48"/>
      <c r="K88" s="47"/>
      <c r="L88" s="54">
        <f>L87+L86</f>
        <v>0</v>
      </c>
    </row>
    <row r="89" spans="1:12" ht="24" customHeight="1" thickBot="1" x14ac:dyDescent="0.3">
      <c r="A89" s="97" t="s">
        <v>174</v>
      </c>
      <c r="B89" s="98"/>
      <c r="C89" s="98"/>
      <c r="D89" s="13"/>
      <c r="E89" s="13"/>
      <c r="F89" s="29"/>
      <c r="G89" s="29"/>
      <c r="H89" s="13"/>
      <c r="I89" s="29"/>
      <c r="J89" s="29"/>
      <c r="K89" s="29"/>
      <c r="L89" s="61">
        <f>L88*0.08</f>
        <v>0</v>
      </c>
    </row>
    <row r="90" spans="1:12" ht="24" customHeight="1" thickBot="1" x14ac:dyDescent="0.3">
      <c r="A90" s="108" t="s">
        <v>133</v>
      </c>
      <c r="B90" s="109"/>
      <c r="C90" s="109"/>
      <c r="D90" s="47"/>
      <c r="E90" s="47"/>
      <c r="F90" s="48"/>
      <c r="G90" s="47"/>
      <c r="H90" s="47"/>
      <c r="I90" s="47"/>
      <c r="J90" s="48"/>
      <c r="K90" s="47"/>
      <c r="L90" s="54">
        <f>L89+L88</f>
        <v>0</v>
      </c>
    </row>
    <row r="91" spans="1:12" ht="24" customHeight="1" thickBot="1" x14ac:dyDescent="0.3">
      <c r="A91" s="97" t="s">
        <v>175</v>
      </c>
      <c r="B91" s="98"/>
      <c r="C91" s="98"/>
      <c r="D91" s="13"/>
      <c r="E91" s="13"/>
      <c r="F91" s="29"/>
      <c r="G91" s="29"/>
      <c r="H91" s="13"/>
      <c r="I91" s="29"/>
      <c r="J91" s="29"/>
      <c r="K91" s="29"/>
      <c r="L91" s="61">
        <f>L90*0.08</f>
        <v>0</v>
      </c>
    </row>
    <row r="92" spans="1:12" ht="24" customHeight="1" thickBot="1" x14ac:dyDescent="0.3">
      <c r="A92" s="108" t="s">
        <v>133</v>
      </c>
      <c r="B92" s="109"/>
      <c r="C92" s="109"/>
      <c r="D92" s="47"/>
      <c r="E92" s="47"/>
      <c r="F92" s="48"/>
      <c r="G92" s="47"/>
      <c r="H92" s="47"/>
      <c r="I92" s="47"/>
      <c r="J92" s="48"/>
      <c r="K92" s="47"/>
      <c r="L92" s="54">
        <f>L91+L90</f>
        <v>0</v>
      </c>
    </row>
    <row r="93" spans="1:12" ht="24" customHeight="1" thickBot="1" x14ac:dyDescent="0.3">
      <c r="A93" s="104" t="s">
        <v>134</v>
      </c>
      <c r="B93" s="105"/>
      <c r="C93" s="105"/>
      <c r="D93" s="58"/>
      <c r="E93" s="58"/>
      <c r="F93" s="59"/>
      <c r="G93" s="59"/>
      <c r="H93" s="58"/>
      <c r="I93" s="59"/>
      <c r="J93" s="59"/>
      <c r="K93" s="59"/>
      <c r="L93" s="60">
        <f>L92*0.18</f>
        <v>0</v>
      </c>
    </row>
    <row r="94" spans="1:12" ht="28.5" customHeight="1" thickBot="1" x14ac:dyDescent="0.4">
      <c r="A94" s="106" t="s">
        <v>133</v>
      </c>
      <c r="B94" s="107"/>
      <c r="C94" s="107"/>
      <c r="D94" s="50"/>
      <c r="E94" s="50"/>
      <c r="F94" s="50"/>
      <c r="G94" s="50"/>
      <c r="H94" s="50"/>
      <c r="I94" s="50"/>
      <c r="J94" s="77"/>
      <c r="K94" s="102">
        <f>L93+L92</f>
        <v>0</v>
      </c>
      <c r="L94" s="103"/>
    </row>
  </sheetData>
  <mergeCells count="38">
    <mergeCell ref="C2:I3"/>
    <mergeCell ref="J2:K2"/>
    <mergeCell ref="K1:L1"/>
    <mergeCell ref="A94:C94"/>
    <mergeCell ref="K94:L94"/>
    <mergeCell ref="A89:C89"/>
    <mergeCell ref="A90:C90"/>
    <mergeCell ref="A91:C91"/>
    <mergeCell ref="A92:C92"/>
    <mergeCell ref="A93:C93"/>
    <mergeCell ref="A84:C84"/>
    <mergeCell ref="A85:C85"/>
    <mergeCell ref="A86:C86"/>
    <mergeCell ref="A87:C87"/>
    <mergeCell ref="A88:C88"/>
    <mergeCell ref="A32:A43"/>
    <mergeCell ref="B32:D32"/>
    <mergeCell ref="A79:A83"/>
    <mergeCell ref="A44:A62"/>
    <mergeCell ref="A70:A78"/>
    <mergeCell ref="A63:A69"/>
    <mergeCell ref="B63:E63"/>
    <mergeCell ref="B70:E70"/>
    <mergeCell ref="B79:E79"/>
    <mergeCell ref="B44:E44"/>
    <mergeCell ref="H5:I5"/>
    <mergeCell ref="J5:K5"/>
    <mergeCell ref="A24:A31"/>
    <mergeCell ref="L5:L6"/>
    <mergeCell ref="A5:A6"/>
    <mergeCell ref="C5:C6"/>
    <mergeCell ref="D5:D6"/>
    <mergeCell ref="E5:E6"/>
    <mergeCell ref="F5:G5"/>
    <mergeCell ref="A8:A23"/>
    <mergeCell ref="B24:D24"/>
    <mergeCell ref="B8:E8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თავფურცელი</vt:lpstr>
      <vt:lpstr>დემონტაჟი</vt:lpstr>
      <vt:lpstr>სამშენებლო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2021-10-05T22:53:36Z</dcterms:modified>
</cp:coreProperties>
</file>